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swscouts-my.sharepoint.com/personal/james_goodman_nsw_scouts_com_au/Documents/Documents/"/>
    </mc:Choice>
  </mc:AlternateContent>
  <xr:revisionPtr revIDLastSave="108" documentId="8_{E38C3B30-BC17-49DD-806D-C805A6CECC3D}" xr6:coauthVersionLast="47" xr6:coauthVersionMax="47" xr10:uidLastSave="{87F3A7C3-9C4E-4517-8AA8-D99487A9F49C}"/>
  <bookViews>
    <workbookView xWindow="28680" yWindow="-120" windowWidth="29040" windowHeight="15720" tabRatio="889" firstSheet="35" activeTab="50" xr2:uid="{3667FFED-E566-4302-A122-E9A272452FE4}"/>
  </bookViews>
  <sheets>
    <sheet name="Instructions" sheetId="51" r:id="rId1"/>
    <sheet name="Receipt Book Register" sheetId="54" r:id="rId2"/>
    <sheet name="CB1 Notes" sheetId="44" r:id="rId3"/>
    <sheet name="CB1.1 Summ of Recpts and Paymts" sheetId="17" r:id="rId4"/>
    <sheet name="CB1.2 Annual BankRec" sheetId="45" r:id="rId5"/>
    <sheet name="Notes CB3 Receipts" sheetId="18" r:id="rId6"/>
    <sheet name="CB3 RECEIPTS JAN" sheetId="19" r:id="rId7"/>
    <sheet name="CB3 RECEIPTS FEB" sheetId="20" r:id="rId8"/>
    <sheet name="CB3 RECEIPTS MAR" sheetId="21" r:id="rId9"/>
    <sheet name="CB3 RECEIPTS APR" sheetId="22" r:id="rId10"/>
    <sheet name="CB3 RECEIPTS MAY" sheetId="23" r:id="rId11"/>
    <sheet name="CB3 RECEIPTS JUN" sheetId="24" r:id="rId12"/>
    <sheet name="CB3 RECEIPTS JUL" sheetId="25" r:id="rId13"/>
    <sheet name="CB3 RECEIPTS AUG" sheetId="26" r:id="rId14"/>
    <sheet name="CB3 RECEIPTS SEP" sheetId="27" r:id="rId15"/>
    <sheet name="CB3 RECEIPTS OCT" sheetId="28" r:id="rId16"/>
    <sheet name="CB3 RECEIPTS NOV" sheetId="29" r:id="rId17"/>
    <sheet name="CB3 RECEIPTS DEC" sheetId="30" r:id="rId18"/>
    <sheet name="Notes Payments" sheetId="4" r:id="rId19"/>
    <sheet name="CB4 Payment JAN" sheetId="5" r:id="rId20"/>
    <sheet name="CB4 Payment FEB" sheetId="6" r:id="rId21"/>
    <sheet name="CB4 Payment MAR" sheetId="7" r:id="rId22"/>
    <sheet name="CB4 Payment APR" sheetId="8" r:id="rId23"/>
    <sheet name="CB4 Payment MAY" sheetId="9" r:id="rId24"/>
    <sheet name="CB4 Payment JUN" sheetId="10" r:id="rId25"/>
    <sheet name="CB4 Payment JUL" sheetId="11" r:id="rId26"/>
    <sheet name="CB4 Payment AUG" sheetId="12" r:id="rId27"/>
    <sheet name="CB4 Payment SEP" sheetId="13" r:id="rId28"/>
    <sheet name="CB4 Payment OCT" sheetId="14" r:id="rId29"/>
    <sheet name="CB4 Payment NOV" sheetId="15" r:id="rId30"/>
    <sheet name="CB4 Payment DEC" sheetId="16" r:id="rId31"/>
    <sheet name="Notes TR" sheetId="31" r:id="rId32"/>
    <sheet name="JAN TR" sheetId="32" r:id="rId33"/>
    <sheet name="FEB TR" sheetId="33" r:id="rId34"/>
    <sheet name="MAR TR" sheetId="34" r:id="rId35"/>
    <sheet name="APR TR" sheetId="35" r:id="rId36"/>
    <sheet name="MAY TR" sheetId="36" r:id="rId37"/>
    <sheet name="JUN TR" sheetId="37" r:id="rId38"/>
    <sheet name="JUL TR" sheetId="38" r:id="rId39"/>
    <sheet name="AUG TR" sheetId="39" r:id="rId40"/>
    <sheet name="SEP TR" sheetId="40" r:id="rId41"/>
    <sheet name="OCT TR" sheetId="41" r:id="rId42"/>
    <sheet name="NOV TR" sheetId="42" r:id="rId43"/>
    <sheet name="DEC TR" sheetId="43" r:id="rId44"/>
    <sheet name="AR1 Notes" sheetId="52" r:id="rId45"/>
    <sheet name="AR1 Annual I&amp;E Statement" sheetId="46" r:id="rId46"/>
    <sheet name="AR2 Notes" sheetId="53" r:id="rId47"/>
    <sheet name="AR2 Annual Recon" sheetId="47" r:id="rId48"/>
    <sheet name="AR2 Worksheet" sheetId="48" r:id="rId49"/>
    <sheet name="AR3 Notes" sheetId="49" r:id="rId50"/>
    <sheet name="AR3 Fundraising Report" sheetId="50" r:id="rId51"/>
  </sheets>
  <definedNames>
    <definedName name="_xlnm.Print_Area" localSheetId="44">'AR1 Notes'!$A$1:$B$38</definedName>
    <definedName name="_xlnm.Print_Area" localSheetId="46">'AR2 Notes'!$A$1:$B$45</definedName>
    <definedName name="_xlnm.Print_Area" localSheetId="49">'AR3 Notes'!$A$1:$B$26</definedName>
    <definedName name="_xlnm.Print_Area" localSheetId="2">'CB1 Notes'!$A$1:$B$16</definedName>
    <definedName name="_xlnm.Print_Area" localSheetId="0">Instructions!$A$1:$H$25</definedName>
    <definedName name="_xlnm.Print_Area" localSheetId="5">'Notes CB3 Receipts'!$A$1:$B$101</definedName>
    <definedName name="_xlnm.Print_Area" localSheetId="18">'Notes Payments'!$A$1:$B$83</definedName>
    <definedName name="_xlnm.Print_Area" localSheetId="31">'Notes TR'!$A$1:$B$48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50" l="1"/>
  <c r="A37" i="50"/>
  <c r="A36" i="50"/>
  <c r="A35" i="50"/>
  <c r="A34" i="50"/>
  <c r="A33" i="50"/>
  <c r="A32" i="50"/>
  <c r="A31" i="50"/>
  <c r="A30" i="50"/>
  <c r="A29" i="50"/>
  <c r="A28" i="50"/>
  <c r="A27" i="50"/>
  <c r="A20" i="50"/>
  <c r="A19" i="50"/>
  <c r="A18" i="50"/>
  <c r="A17" i="50"/>
  <c r="A16" i="50"/>
  <c r="A15" i="50"/>
  <c r="A14" i="50"/>
  <c r="A13" i="50"/>
  <c r="A12" i="50"/>
  <c r="A11" i="50"/>
  <c r="A10" i="50"/>
  <c r="A9" i="50"/>
  <c r="E5" i="47"/>
  <c r="G4" i="50"/>
  <c r="G2" i="17"/>
  <c r="F27" i="45"/>
  <c r="F26" i="45"/>
  <c r="F22" i="45"/>
  <c r="C22" i="45"/>
  <c r="B22" i="45"/>
  <c r="F21" i="45"/>
  <c r="C21" i="45"/>
  <c r="B21" i="45"/>
  <c r="F20" i="45"/>
  <c r="C20" i="45"/>
  <c r="B20" i="45"/>
  <c r="F19" i="45"/>
  <c r="C19" i="45"/>
  <c r="B19" i="45"/>
  <c r="F18" i="45"/>
  <c r="C18" i="45"/>
  <c r="B18" i="45"/>
  <c r="F17" i="45"/>
  <c r="F23" i="45"/>
  <c r="I23" i="45"/>
  <c r="C17" i="45"/>
  <c r="B17" i="45"/>
  <c r="F16" i="45"/>
  <c r="C16" i="45"/>
  <c r="B16" i="45"/>
  <c r="F15" i="45"/>
  <c r="C15" i="45"/>
  <c r="B15" i="45"/>
  <c r="F14" i="45"/>
  <c r="C14" i="45"/>
  <c r="B14" i="45"/>
  <c r="F13" i="45"/>
  <c r="C13" i="45"/>
  <c r="B13" i="45"/>
  <c r="D4" i="45"/>
  <c r="F53" i="47"/>
  <c r="F52" i="47"/>
  <c r="F51" i="47"/>
  <c r="F39" i="47"/>
  <c r="F38" i="47"/>
  <c r="F37" i="47"/>
  <c r="F26" i="47"/>
  <c r="F25" i="47"/>
  <c r="F24" i="47"/>
  <c r="F13" i="47"/>
  <c r="F12" i="47"/>
  <c r="F11" i="47"/>
  <c r="F10" i="47"/>
  <c r="F9" i="47"/>
  <c r="F8" i="47"/>
  <c r="E45" i="46"/>
  <c r="E44" i="46"/>
  <c r="H35" i="46"/>
  <c r="H9" i="46"/>
  <c r="G3" i="46"/>
  <c r="D2" i="43"/>
  <c r="D2" i="42"/>
  <c r="D2" i="41"/>
  <c r="D2" i="40"/>
  <c r="D2" i="39"/>
  <c r="D2" i="38"/>
  <c r="D2" i="37"/>
  <c r="D2" i="36"/>
  <c r="D2" i="35"/>
  <c r="D2" i="34"/>
  <c r="D2" i="33"/>
  <c r="D2" i="32"/>
  <c r="G2" i="16"/>
  <c r="G2" i="15"/>
  <c r="G2" i="14"/>
  <c r="G2" i="13"/>
  <c r="G2" i="12"/>
  <c r="G2" i="11"/>
  <c r="G2" i="10"/>
  <c r="G2" i="9"/>
  <c r="G2" i="8"/>
  <c r="G2" i="7"/>
  <c r="G2" i="6"/>
  <c r="G2" i="5"/>
  <c r="G2" i="30"/>
  <c r="G2" i="29"/>
  <c r="G2" i="28"/>
  <c r="G2" i="27"/>
  <c r="G2" i="26"/>
  <c r="G2" i="25"/>
  <c r="G2" i="24"/>
  <c r="G2" i="23"/>
  <c r="G2" i="22"/>
  <c r="G2" i="21"/>
  <c r="G2" i="20"/>
  <c r="G2" i="19"/>
  <c r="A37" i="17"/>
  <c r="A36" i="17"/>
  <c r="A35" i="17"/>
  <c r="A34" i="17"/>
  <c r="A33" i="17"/>
  <c r="A32" i="17"/>
  <c r="A31" i="17"/>
  <c r="A30" i="17"/>
  <c r="A29" i="17"/>
  <c r="A28" i="17"/>
  <c r="A27" i="17"/>
  <c r="A26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F28" i="45"/>
  <c r="I28" i="45"/>
  <c r="C18" i="17"/>
  <c r="J26" i="17"/>
  <c r="J27" i="17"/>
  <c r="I31" i="33"/>
  <c r="J28" i="17"/>
  <c r="I31" i="34"/>
  <c r="J29" i="17"/>
  <c r="J30" i="17"/>
  <c r="J31" i="17"/>
  <c r="I31" i="37"/>
  <c r="J32" i="17"/>
  <c r="I31" i="38"/>
  <c r="J33" i="17"/>
  <c r="J34" i="17"/>
  <c r="I31" i="40"/>
  <c r="J35" i="17"/>
  <c r="I31" i="41"/>
  <c r="J36" i="17"/>
  <c r="I31" i="42"/>
  <c r="J37" i="17"/>
  <c r="K26" i="17"/>
  <c r="K27" i="17"/>
  <c r="K28" i="17"/>
  <c r="K29" i="17"/>
  <c r="K30" i="17"/>
  <c r="I17" i="36"/>
  <c r="K31" i="17"/>
  <c r="I17" i="37"/>
  <c r="K32" i="17"/>
  <c r="K33" i="17"/>
  <c r="K34" i="17"/>
  <c r="K35" i="17"/>
  <c r="I17" i="41"/>
  <c r="K36" i="17"/>
  <c r="I17" i="42"/>
  <c r="K37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O26" i="17"/>
  <c r="I10" i="32"/>
  <c r="O27" i="17"/>
  <c r="I10" i="33"/>
  <c r="O28" i="17"/>
  <c r="I10" i="34"/>
  <c r="O29" i="17"/>
  <c r="O30" i="17"/>
  <c r="O31" i="17"/>
  <c r="I10" i="37"/>
  <c r="O32" i="17"/>
  <c r="I10" i="38"/>
  <c r="O33" i="17"/>
  <c r="I10" i="39"/>
  <c r="O34" i="17"/>
  <c r="I10" i="40"/>
  <c r="O35" i="17"/>
  <c r="O36" i="17"/>
  <c r="I10" i="42"/>
  <c r="O37" i="17"/>
  <c r="N26" i="17"/>
  <c r="N27" i="17"/>
  <c r="N28" i="17"/>
  <c r="H10" i="34"/>
  <c r="N29" i="17"/>
  <c r="H10" i="35"/>
  <c r="N30" i="17"/>
  <c r="N31" i="17"/>
  <c r="H10" i="37"/>
  <c r="N32" i="17"/>
  <c r="N33" i="17"/>
  <c r="N34" i="17"/>
  <c r="N35" i="17"/>
  <c r="N36" i="17"/>
  <c r="H10" i="42"/>
  <c r="N37" i="17"/>
  <c r="M26" i="17"/>
  <c r="M27" i="17"/>
  <c r="M28" i="17"/>
  <c r="M29" i="17"/>
  <c r="M30" i="17"/>
  <c r="M31" i="17"/>
  <c r="G10" i="37"/>
  <c r="M32" i="17"/>
  <c r="G10" i="38"/>
  <c r="M33" i="17"/>
  <c r="G10" i="39"/>
  <c r="M34" i="17"/>
  <c r="G10" i="40"/>
  <c r="M35" i="17"/>
  <c r="G10" i="41"/>
  <c r="M36" i="17"/>
  <c r="M37" i="17"/>
  <c r="L26" i="17"/>
  <c r="L27" i="17"/>
  <c r="F10" i="33"/>
  <c r="L28" i="17"/>
  <c r="L29" i="17"/>
  <c r="F10" i="35"/>
  <c r="L30" i="17"/>
  <c r="F10" i="36"/>
  <c r="L31" i="17"/>
  <c r="L32" i="17"/>
  <c r="L33" i="17"/>
  <c r="L34" i="17"/>
  <c r="L35" i="17"/>
  <c r="F10" i="41"/>
  <c r="L36" i="17"/>
  <c r="F10" i="42"/>
  <c r="L37" i="17"/>
  <c r="F10" i="43"/>
  <c r="I26" i="17"/>
  <c r="I27" i="17"/>
  <c r="I28" i="17"/>
  <c r="I29" i="17"/>
  <c r="I30" i="17"/>
  <c r="I31" i="17"/>
  <c r="I32" i="17"/>
  <c r="I33" i="17"/>
  <c r="I34" i="17"/>
  <c r="I35" i="17"/>
  <c r="I36" i="17"/>
  <c r="I37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D26" i="17"/>
  <c r="D27" i="17"/>
  <c r="E10" i="33"/>
  <c r="D28" i="17"/>
  <c r="E10" i="34"/>
  <c r="D29" i="17"/>
  <c r="E10" i="35"/>
  <c r="D30" i="17"/>
  <c r="E10" i="36"/>
  <c r="D31" i="17"/>
  <c r="E10" i="37"/>
  <c r="D32" i="17"/>
  <c r="D33" i="17"/>
  <c r="D34" i="17"/>
  <c r="D35" i="17"/>
  <c r="E10" i="41"/>
  <c r="D36" i="17"/>
  <c r="D37" i="17"/>
  <c r="E10" i="43"/>
  <c r="C26" i="17"/>
  <c r="C27" i="17"/>
  <c r="C28" i="17"/>
  <c r="C29" i="17"/>
  <c r="C30" i="17"/>
  <c r="C31" i="17"/>
  <c r="C32" i="17"/>
  <c r="C33" i="17"/>
  <c r="C34" i="17"/>
  <c r="C35" i="17"/>
  <c r="C36" i="17"/>
  <c r="C37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B1" i="17"/>
  <c r="B1" i="40"/>
  <c r="S7" i="17"/>
  <c r="D7" i="17"/>
  <c r="L7" i="17"/>
  <c r="F8" i="32"/>
  <c r="F9" i="32"/>
  <c r="F11" i="32"/>
  <c r="F7" i="33"/>
  <c r="F9" i="33"/>
  <c r="M7" i="17"/>
  <c r="G8" i="32"/>
  <c r="G9" i="32"/>
  <c r="N7" i="17"/>
  <c r="O7" i="17"/>
  <c r="I8" i="32"/>
  <c r="I9" i="32"/>
  <c r="E10" i="32"/>
  <c r="F10" i="32"/>
  <c r="H10" i="32"/>
  <c r="S8" i="17"/>
  <c r="D8" i="17"/>
  <c r="E8" i="33"/>
  <c r="L8" i="17"/>
  <c r="F8" i="33"/>
  <c r="M8" i="17"/>
  <c r="G8" i="33"/>
  <c r="N8" i="17"/>
  <c r="H8" i="33"/>
  <c r="O8" i="17"/>
  <c r="I8" i="33"/>
  <c r="G10" i="33"/>
  <c r="H10" i="33"/>
  <c r="S9" i="17"/>
  <c r="D9" i="17"/>
  <c r="E8" i="34"/>
  <c r="L9" i="17"/>
  <c r="F8" i="34"/>
  <c r="M9" i="17"/>
  <c r="G8" i="34"/>
  <c r="N9" i="17"/>
  <c r="H8" i="34"/>
  <c r="O9" i="17"/>
  <c r="I8" i="34"/>
  <c r="F10" i="34"/>
  <c r="G10" i="34"/>
  <c r="S10" i="17"/>
  <c r="D10" i="17"/>
  <c r="E8" i="35"/>
  <c r="L10" i="17"/>
  <c r="F8" i="35"/>
  <c r="M10" i="17"/>
  <c r="G8" i="35"/>
  <c r="N10" i="17"/>
  <c r="H8" i="35"/>
  <c r="O10" i="17"/>
  <c r="I8" i="35"/>
  <c r="G10" i="35"/>
  <c r="I10" i="35"/>
  <c r="S11" i="17"/>
  <c r="D11" i="17"/>
  <c r="E8" i="36"/>
  <c r="L11" i="17"/>
  <c r="F8" i="36"/>
  <c r="M11" i="17"/>
  <c r="G8" i="36"/>
  <c r="N11" i="17"/>
  <c r="H8" i="36"/>
  <c r="O11" i="17"/>
  <c r="I8" i="36"/>
  <c r="G10" i="36"/>
  <c r="H10" i="36"/>
  <c r="I10" i="36"/>
  <c r="S12" i="17"/>
  <c r="D12" i="17"/>
  <c r="E8" i="37"/>
  <c r="L12" i="17"/>
  <c r="F8" i="37"/>
  <c r="M12" i="17"/>
  <c r="G8" i="37"/>
  <c r="N12" i="17"/>
  <c r="H8" i="37"/>
  <c r="O12" i="17"/>
  <c r="I8" i="37"/>
  <c r="F10" i="37"/>
  <c r="S13" i="17"/>
  <c r="D13" i="17"/>
  <c r="E8" i="38"/>
  <c r="L13" i="17"/>
  <c r="F8" i="38"/>
  <c r="M13" i="17"/>
  <c r="G8" i="38"/>
  <c r="N13" i="17"/>
  <c r="H8" i="38"/>
  <c r="O13" i="17"/>
  <c r="I8" i="38"/>
  <c r="E10" i="38"/>
  <c r="F10" i="38"/>
  <c r="H10" i="38"/>
  <c r="S14" i="17"/>
  <c r="D14" i="17"/>
  <c r="E8" i="39"/>
  <c r="L14" i="17"/>
  <c r="F8" i="39"/>
  <c r="M14" i="17"/>
  <c r="G8" i="39"/>
  <c r="N14" i="17"/>
  <c r="H8" i="39"/>
  <c r="O14" i="17"/>
  <c r="I8" i="39"/>
  <c r="E10" i="39"/>
  <c r="D10" i="39"/>
  <c r="J10" i="39"/>
  <c r="J37" i="39"/>
  <c r="F10" i="39"/>
  <c r="H10" i="39"/>
  <c r="S15" i="17"/>
  <c r="D15" i="17"/>
  <c r="E8" i="40"/>
  <c r="L15" i="17"/>
  <c r="F8" i="40"/>
  <c r="M15" i="17"/>
  <c r="G8" i="40"/>
  <c r="N15" i="17"/>
  <c r="H8" i="40"/>
  <c r="O15" i="17"/>
  <c r="I8" i="40"/>
  <c r="E10" i="40"/>
  <c r="F10" i="40"/>
  <c r="H10" i="40"/>
  <c r="S16" i="17"/>
  <c r="D16" i="17"/>
  <c r="E8" i="41"/>
  <c r="L16" i="17"/>
  <c r="F8" i="41"/>
  <c r="M16" i="17"/>
  <c r="G8" i="41"/>
  <c r="N16" i="17"/>
  <c r="H8" i="41"/>
  <c r="O16" i="17"/>
  <c r="I8" i="41"/>
  <c r="H10" i="41"/>
  <c r="I10" i="41"/>
  <c r="S17" i="17"/>
  <c r="D17" i="17"/>
  <c r="E8" i="42"/>
  <c r="L17" i="17"/>
  <c r="F8" i="42"/>
  <c r="M17" i="17"/>
  <c r="G8" i="42"/>
  <c r="N17" i="17"/>
  <c r="H8" i="42"/>
  <c r="O17" i="17"/>
  <c r="I8" i="42"/>
  <c r="E10" i="42"/>
  <c r="G10" i="42"/>
  <c r="D18" i="17"/>
  <c r="L18" i="17"/>
  <c r="M18" i="17"/>
  <c r="G8" i="43"/>
  <c r="N18" i="17"/>
  <c r="H8" i="43"/>
  <c r="O18" i="17"/>
  <c r="I8" i="43"/>
  <c r="S18" i="17"/>
  <c r="J18" i="17"/>
  <c r="I27" i="43"/>
  <c r="J7" i="17"/>
  <c r="I27" i="32"/>
  <c r="J27" i="32"/>
  <c r="J29" i="32"/>
  <c r="J8" i="17"/>
  <c r="I27" i="33"/>
  <c r="J9" i="17"/>
  <c r="I27" i="34"/>
  <c r="J10" i="17"/>
  <c r="I27" i="35"/>
  <c r="J11" i="17"/>
  <c r="I27" i="36"/>
  <c r="J12" i="17"/>
  <c r="I27" i="37"/>
  <c r="J13" i="17"/>
  <c r="I27" i="38"/>
  <c r="J14" i="17"/>
  <c r="I27" i="39"/>
  <c r="J15" i="17"/>
  <c r="I27" i="40"/>
  <c r="J16" i="17"/>
  <c r="I27" i="41"/>
  <c r="J17" i="17"/>
  <c r="I27" i="42"/>
  <c r="I31" i="35"/>
  <c r="I31" i="36"/>
  <c r="I31" i="39"/>
  <c r="I17" i="32"/>
  <c r="J17" i="32"/>
  <c r="I17" i="33"/>
  <c r="I17" i="34"/>
  <c r="I17" i="35"/>
  <c r="I17" i="38"/>
  <c r="I17" i="39"/>
  <c r="I17" i="40"/>
  <c r="K18" i="17"/>
  <c r="I21" i="43"/>
  <c r="K7" i="17"/>
  <c r="K8" i="17"/>
  <c r="I21" i="33"/>
  <c r="K9" i="17"/>
  <c r="I21" i="34"/>
  <c r="K10" i="17"/>
  <c r="I21" i="35"/>
  <c r="K11" i="17"/>
  <c r="I21" i="36"/>
  <c r="K12" i="17"/>
  <c r="I21" i="37"/>
  <c r="K13" i="17"/>
  <c r="I21" i="38"/>
  <c r="K14" i="17"/>
  <c r="I21" i="39"/>
  <c r="K15" i="17"/>
  <c r="I21" i="40"/>
  <c r="K16" i="17"/>
  <c r="I21" i="41"/>
  <c r="K17" i="17"/>
  <c r="I21" i="42"/>
  <c r="B27" i="45"/>
  <c r="B26" i="45"/>
  <c r="P37" i="47"/>
  <c r="P36" i="47"/>
  <c r="P35" i="47"/>
  <c r="M40" i="47"/>
  <c r="M39" i="47"/>
  <c r="M38" i="47"/>
  <c r="M37" i="47"/>
  <c r="M36" i="47"/>
  <c r="M35" i="47"/>
  <c r="J40" i="47"/>
  <c r="J39" i="47"/>
  <c r="J38" i="47"/>
  <c r="J37" i="47"/>
  <c r="J36" i="47"/>
  <c r="J35" i="47"/>
  <c r="C3" i="54"/>
  <c r="C26" i="50"/>
  <c r="D26" i="50"/>
  <c r="E26" i="50"/>
  <c r="F26" i="50"/>
  <c r="G26" i="50"/>
  <c r="H26" i="50"/>
  <c r="I26" i="50"/>
  <c r="T6" i="30"/>
  <c r="T7" i="30"/>
  <c r="T8" i="30"/>
  <c r="T9" i="30"/>
  <c r="T10" i="30"/>
  <c r="T11" i="30"/>
  <c r="T12" i="30"/>
  <c r="T13" i="30"/>
  <c r="T14" i="30"/>
  <c r="T15" i="30"/>
  <c r="T16" i="30"/>
  <c r="T17" i="30"/>
  <c r="T18" i="30"/>
  <c r="T19" i="30"/>
  <c r="T20" i="30"/>
  <c r="T21" i="30"/>
  <c r="T22" i="30"/>
  <c r="T23" i="30"/>
  <c r="T24" i="30"/>
  <c r="T25" i="30"/>
  <c r="T26" i="30"/>
  <c r="T27" i="30"/>
  <c r="T28" i="30"/>
  <c r="T29" i="30"/>
  <c r="T30" i="30"/>
  <c r="T31" i="30"/>
  <c r="T32" i="30"/>
  <c r="T33" i="30"/>
  <c r="T34" i="30"/>
  <c r="T35" i="30"/>
  <c r="T36" i="30"/>
  <c r="T37" i="30"/>
  <c r="T38" i="30"/>
  <c r="T39" i="30"/>
  <c r="T40" i="30"/>
  <c r="T41" i="30"/>
  <c r="T42" i="30"/>
  <c r="T43" i="30"/>
  <c r="T44" i="30"/>
  <c r="T45" i="30"/>
  <c r="T46" i="30"/>
  <c r="T47" i="30"/>
  <c r="T48" i="30"/>
  <c r="T49" i="30"/>
  <c r="T50" i="30"/>
  <c r="T6" i="29"/>
  <c r="T7" i="29"/>
  <c r="T8" i="29"/>
  <c r="T9" i="29"/>
  <c r="T10" i="29"/>
  <c r="T11" i="29"/>
  <c r="T12" i="29"/>
  <c r="T13" i="29"/>
  <c r="T14" i="29"/>
  <c r="T15" i="29"/>
  <c r="T16" i="29"/>
  <c r="T17" i="29"/>
  <c r="T18" i="29"/>
  <c r="T19" i="29"/>
  <c r="T20" i="29"/>
  <c r="T21" i="29"/>
  <c r="T22" i="29"/>
  <c r="T23" i="29"/>
  <c r="T24" i="29"/>
  <c r="T25" i="29"/>
  <c r="T26" i="29"/>
  <c r="T27" i="29"/>
  <c r="T28" i="29"/>
  <c r="T29" i="29"/>
  <c r="T30" i="29"/>
  <c r="T31" i="29"/>
  <c r="T32" i="29"/>
  <c r="T33" i="29"/>
  <c r="T34" i="29"/>
  <c r="T35" i="29"/>
  <c r="T36" i="29"/>
  <c r="T37" i="29"/>
  <c r="T38" i="29"/>
  <c r="T39" i="29"/>
  <c r="T40" i="29"/>
  <c r="T41" i="29"/>
  <c r="T42" i="29"/>
  <c r="T43" i="29"/>
  <c r="T44" i="29"/>
  <c r="T45" i="29"/>
  <c r="T46" i="29"/>
  <c r="T47" i="29"/>
  <c r="T48" i="29"/>
  <c r="T49" i="29"/>
  <c r="T50" i="29"/>
  <c r="T6" i="28"/>
  <c r="T7" i="28"/>
  <c r="T8" i="28"/>
  <c r="T9" i="28"/>
  <c r="T10" i="28"/>
  <c r="T11" i="28"/>
  <c r="T12" i="28"/>
  <c r="T13" i="28"/>
  <c r="T14" i="28"/>
  <c r="T15" i="28"/>
  <c r="T16" i="28"/>
  <c r="T17" i="28"/>
  <c r="T18" i="28"/>
  <c r="T19" i="28"/>
  <c r="T20" i="28"/>
  <c r="T21" i="28"/>
  <c r="T22" i="28"/>
  <c r="T23" i="28"/>
  <c r="T24" i="28"/>
  <c r="T25" i="28"/>
  <c r="T26" i="28"/>
  <c r="T27" i="28"/>
  <c r="T28" i="28"/>
  <c r="T29" i="28"/>
  <c r="T30" i="28"/>
  <c r="T31" i="28"/>
  <c r="T32" i="28"/>
  <c r="T33" i="28"/>
  <c r="T34" i="28"/>
  <c r="T35" i="28"/>
  <c r="T36" i="28"/>
  <c r="T37" i="28"/>
  <c r="T38" i="28"/>
  <c r="T39" i="28"/>
  <c r="T40" i="28"/>
  <c r="T41" i="28"/>
  <c r="T42" i="28"/>
  <c r="T43" i="28"/>
  <c r="T44" i="28"/>
  <c r="T45" i="28"/>
  <c r="T46" i="28"/>
  <c r="T47" i="28"/>
  <c r="T48" i="28"/>
  <c r="T49" i="28"/>
  <c r="T50" i="28"/>
  <c r="T51" i="28"/>
  <c r="T52" i="28"/>
  <c r="T53" i="28"/>
  <c r="T54" i="28"/>
  <c r="T55" i="28"/>
  <c r="T56" i="28"/>
  <c r="T57" i="28"/>
  <c r="T58" i="28"/>
  <c r="T59" i="28"/>
  <c r="T60" i="28"/>
  <c r="T61" i="28"/>
  <c r="T62" i="28"/>
  <c r="T63" i="28"/>
  <c r="T64" i="28"/>
  <c r="T65" i="28"/>
  <c r="T66" i="28"/>
  <c r="T67" i="28"/>
  <c r="T68" i="28"/>
  <c r="T69" i="28"/>
  <c r="T70" i="28"/>
  <c r="T71" i="28"/>
  <c r="T72" i="28"/>
  <c r="T73" i="28"/>
  <c r="T74" i="28"/>
  <c r="T75" i="28"/>
  <c r="T76" i="28"/>
  <c r="T77" i="28"/>
  <c r="T78" i="28"/>
  <c r="T79" i="28"/>
  <c r="T80" i="28"/>
  <c r="T81" i="28"/>
  <c r="T82" i="28"/>
  <c r="T83" i="28"/>
  <c r="T84" i="28"/>
  <c r="T85" i="28"/>
  <c r="T86" i="28"/>
  <c r="T87" i="28"/>
  <c r="T88" i="28"/>
  <c r="T89" i="28"/>
  <c r="T7" i="27"/>
  <c r="T8" i="27"/>
  <c r="T9" i="27"/>
  <c r="T10" i="27"/>
  <c r="T11" i="27"/>
  <c r="T12" i="27"/>
  <c r="T13" i="27"/>
  <c r="T14" i="27"/>
  <c r="T15" i="27"/>
  <c r="T16" i="27"/>
  <c r="T17" i="27"/>
  <c r="T18" i="27"/>
  <c r="T19" i="27"/>
  <c r="T20" i="27"/>
  <c r="T21" i="27"/>
  <c r="T22" i="27"/>
  <c r="T23" i="27"/>
  <c r="T24" i="27"/>
  <c r="T25" i="27"/>
  <c r="T26" i="27"/>
  <c r="T27" i="27"/>
  <c r="T28" i="27"/>
  <c r="T29" i="27"/>
  <c r="T30" i="27"/>
  <c r="T31" i="27"/>
  <c r="T32" i="27"/>
  <c r="T33" i="27"/>
  <c r="T34" i="27"/>
  <c r="T35" i="27"/>
  <c r="T36" i="27"/>
  <c r="T37" i="27"/>
  <c r="T38" i="27"/>
  <c r="T39" i="27"/>
  <c r="T40" i="27"/>
  <c r="T41" i="27"/>
  <c r="T42" i="27"/>
  <c r="T43" i="27"/>
  <c r="T44" i="27"/>
  <c r="T45" i="27"/>
  <c r="T46" i="27"/>
  <c r="T47" i="27"/>
  <c r="T48" i="27"/>
  <c r="T49" i="27"/>
  <c r="T50" i="27"/>
  <c r="T6" i="27"/>
  <c r="T7" i="25"/>
  <c r="T8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T34" i="25"/>
  <c r="T35" i="25"/>
  <c r="T36" i="25"/>
  <c r="T37" i="25"/>
  <c r="T38" i="25"/>
  <c r="T39" i="25"/>
  <c r="T40" i="25"/>
  <c r="T41" i="25"/>
  <c r="T42" i="25"/>
  <c r="T43" i="25"/>
  <c r="T44" i="25"/>
  <c r="T45" i="25"/>
  <c r="T46" i="25"/>
  <c r="T47" i="25"/>
  <c r="T48" i="25"/>
  <c r="T49" i="25"/>
  <c r="T50" i="25"/>
  <c r="T6" i="25"/>
  <c r="T7" i="24"/>
  <c r="T8" i="24"/>
  <c r="T9" i="24"/>
  <c r="T10" i="24"/>
  <c r="T11" i="24"/>
  <c r="T12" i="24"/>
  <c r="T13" i="24"/>
  <c r="T14" i="24"/>
  <c r="T15" i="24"/>
  <c r="T16" i="24"/>
  <c r="T17" i="24"/>
  <c r="T18" i="24"/>
  <c r="T19" i="24"/>
  <c r="T20" i="24"/>
  <c r="T21" i="24"/>
  <c r="T22" i="24"/>
  <c r="T23" i="24"/>
  <c r="T24" i="24"/>
  <c r="T25" i="24"/>
  <c r="T26" i="24"/>
  <c r="T27" i="24"/>
  <c r="T28" i="24"/>
  <c r="T29" i="24"/>
  <c r="T30" i="24"/>
  <c r="T31" i="24"/>
  <c r="T32" i="24"/>
  <c r="T33" i="24"/>
  <c r="T34" i="24"/>
  <c r="T35" i="24"/>
  <c r="T36" i="24"/>
  <c r="T37" i="24"/>
  <c r="T38" i="24"/>
  <c r="T39" i="24"/>
  <c r="T40" i="24"/>
  <c r="T41" i="24"/>
  <c r="T42" i="24"/>
  <c r="T43" i="24"/>
  <c r="T44" i="24"/>
  <c r="T45" i="24"/>
  <c r="T46" i="24"/>
  <c r="T47" i="24"/>
  <c r="T48" i="24"/>
  <c r="T49" i="24"/>
  <c r="T50" i="24"/>
  <c r="T51" i="24"/>
  <c r="T52" i="24"/>
  <c r="T53" i="24"/>
  <c r="T54" i="24"/>
  <c r="T55" i="24"/>
  <c r="T56" i="24"/>
  <c r="T57" i="24"/>
  <c r="T58" i="24"/>
  <c r="T59" i="24"/>
  <c r="T60" i="24"/>
  <c r="T61" i="24"/>
  <c r="T62" i="24"/>
  <c r="T63" i="24"/>
  <c r="T64" i="24"/>
  <c r="T65" i="24"/>
  <c r="T66" i="24"/>
  <c r="T67" i="24"/>
  <c r="T68" i="24"/>
  <c r="T69" i="24"/>
  <c r="T70" i="24"/>
  <c r="T71" i="24"/>
  <c r="T72" i="24"/>
  <c r="T73" i="24"/>
  <c r="T74" i="24"/>
  <c r="T75" i="24"/>
  <c r="T76" i="24"/>
  <c r="T77" i="24"/>
  <c r="T78" i="24"/>
  <c r="T79" i="24"/>
  <c r="T80" i="24"/>
  <c r="T81" i="24"/>
  <c r="T82" i="24"/>
  <c r="T6" i="24"/>
  <c r="T7" i="23"/>
  <c r="T8" i="23"/>
  <c r="T9" i="23"/>
  <c r="T10" i="23"/>
  <c r="T11" i="23"/>
  <c r="T12" i="23"/>
  <c r="T13" i="23"/>
  <c r="T14" i="23"/>
  <c r="T15" i="23"/>
  <c r="T16" i="23"/>
  <c r="T17" i="23"/>
  <c r="T18" i="23"/>
  <c r="T19" i="23"/>
  <c r="T20" i="23"/>
  <c r="T21" i="23"/>
  <c r="T22" i="23"/>
  <c r="T23" i="23"/>
  <c r="T24" i="23"/>
  <c r="T25" i="23"/>
  <c r="T26" i="23"/>
  <c r="T27" i="23"/>
  <c r="T28" i="23"/>
  <c r="T29" i="23"/>
  <c r="T30" i="23"/>
  <c r="T31" i="23"/>
  <c r="T32" i="23"/>
  <c r="T33" i="23"/>
  <c r="T34" i="23"/>
  <c r="T35" i="23"/>
  <c r="T36" i="23"/>
  <c r="T37" i="23"/>
  <c r="T38" i="23"/>
  <c r="T39" i="23"/>
  <c r="T40" i="23"/>
  <c r="T41" i="23"/>
  <c r="T42" i="23"/>
  <c r="T43" i="23"/>
  <c r="T44" i="23"/>
  <c r="T45" i="23"/>
  <c r="T46" i="23"/>
  <c r="T47" i="23"/>
  <c r="T48" i="23"/>
  <c r="T49" i="23"/>
  <c r="T50" i="23"/>
  <c r="T6" i="23"/>
  <c r="T6" i="22"/>
  <c r="T7" i="22"/>
  <c r="T8" i="22"/>
  <c r="T9" i="22"/>
  <c r="T10" i="22"/>
  <c r="T11" i="22"/>
  <c r="T12" i="22"/>
  <c r="T13" i="22"/>
  <c r="T14" i="22"/>
  <c r="T15" i="22"/>
  <c r="T16" i="22"/>
  <c r="T17" i="22"/>
  <c r="T18" i="22"/>
  <c r="T19" i="22"/>
  <c r="T20" i="22"/>
  <c r="T21" i="22"/>
  <c r="T22" i="22"/>
  <c r="T23" i="22"/>
  <c r="T24" i="22"/>
  <c r="T25" i="22"/>
  <c r="T26" i="22"/>
  <c r="T27" i="22"/>
  <c r="T28" i="22"/>
  <c r="T29" i="22"/>
  <c r="T30" i="22"/>
  <c r="T31" i="22"/>
  <c r="T32" i="22"/>
  <c r="T33" i="22"/>
  <c r="T34" i="22"/>
  <c r="T35" i="22"/>
  <c r="T36" i="22"/>
  <c r="T37" i="22"/>
  <c r="T38" i="22"/>
  <c r="T39" i="22"/>
  <c r="T40" i="22"/>
  <c r="T41" i="22"/>
  <c r="T42" i="22"/>
  <c r="T43" i="22"/>
  <c r="T44" i="22"/>
  <c r="T45" i="22"/>
  <c r="T46" i="22"/>
  <c r="T47" i="22"/>
  <c r="T48" i="22"/>
  <c r="T49" i="22"/>
  <c r="T50" i="22"/>
  <c r="T51" i="22"/>
  <c r="T7" i="21"/>
  <c r="T8" i="21"/>
  <c r="T9" i="21"/>
  <c r="T10" i="21"/>
  <c r="T11" i="21"/>
  <c r="T12" i="21"/>
  <c r="T13" i="21"/>
  <c r="T14" i="21"/>
  <c r="T15" i="21"/>
  <c r="T16" i="21"/>
  <c r="T17" i="21"/>
  <c r="T18" i="21"/>
  <c r="T19" i="21"/>
  <c r="T20" i="21"/>
  <c r="T21" i="21"/>
  <c r="T22" i="21"/>
  <c r="T23" i="21"/>
  <c r="T24" i="21"/>
  <c r="T25" i="21"/>
  <c r="T26" i="21"/>
  <c r="T27" i="21"/>
  <c r="T28" i="21"/>
  <c r="T29" i="21"/>
  <c r="T30" i="21"/>
  <c r="T31" i="21"/>
  <c r="T32" i="21"/>
  <c r="T33" i="21"/>
  <c r="T34" i="21"/>
  <c r="T35" i="21"/>
  <c r="T36" i="21"/>
  <c r="T37" i="21"/>
  <c r="T38" i="21"/>
  <c r="T39" i="21"/>
  <c r="T40" i="21"/>
  <c r="T41" i="21"/>
  <c r="T42" i="21"/>
  <c r="T43" i="21"/>
  <c r="T44" i="21"/>
  <c r="T45" i="21"/>
  <c r="T46" i="21"/>
  <c r="T47" i="21"/>
  <c r="T48" i="21"/>
  <c r="T49" i="21"/>
  <c r="T50" i="21"/>
  <c r="T6" i="21"/>
  <c r="T7" i="20"/>
  <c r="T8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T28" i="20"/>
  <c r="T29" i="20"/>
  <c r="T30" i="20"/>
  <c r="T31" i="20"/>
  <c r="T32" i="20"/>
  <c r="T33" i="20"/>
  <c r="T34" i="20"/>
  <c r="T35" i="20"/>
  <c r="T36" i="20"/>
  <c r="T37" i="20"/>
  <c r="T38" i="20"/>
  <c r="T39" i="20"/>
  <c r="T40" i="20"/>
  <c r="T41" i="20"/>
  <c r="T42" i="20"/>
  <c r="T43" i="20"/>
  <c r="T44" i="20"/>
  <c r="T45" i="20"/>
  <c r="T46" i="20"/>
  <c r="T47" i="20"/>
  <c r="T48" i="20"/>
  <c r="T49" i="20"/>
  <c r="T50" i="20"/>
  <c r="T6" i="20"/>
  <c r="T7" i="19"/>
  <c r="T8" i="19"/>
  <c r="T9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T24" i="19"/>
  <c r="T25" i="19"/>
  <c r="T26" i="19"/>
  <c r="T27" i="19"/>
  <c r="T28" i="19"/>
  <c r="T29" i="19"/>
  <c r="T30" i="19"/>
  <c r="T31" i="19"/>
  <c r="T32" i="19"/>
  <c r="T33" i="19"/>
  <c r="T34" i="19"/>
  <c r="T35" i="19"/>
  <c r="T36" i="19"/>
  <c r="T37" i="19"/>
  <c r="T38" i="19"/>
  <c r="T39" i="19"/>
  <c r="T40" i="19"/>
  <c r="T41" i="19"/>
  <c r="T42" i="19"/>
  <c r="T43" i="19"/>
  <c r="T44" i="19"/>
  <c r="T45" i="19"/>
  <c r="T46" i="19"/>
  <c r="T47" i="19"/>
  <c r="T48" i="19"/>
  <c r="T49" i="19"/>
  <c r="T50" i="19"/>
  <c r="T6" i="19"/>
  <c r="T51" i="19"/>
  <c r="T7" i="26"/>
  <c r="T8" i="26"/>
  <c r="T9" i="26"/>
  <c r="T10" i="26"/>
  <c r="T11" i="26"/>
  <c r="T6" i="26"/>
  <c r="T12" i="26"/>
  <c r="T13" i="26"/>
  <c r="T14" i="26"/>
  <c r="T15" i="26"/>
  <c r="T16" i="26"/>
  <c r="T17" i="26"/>
  <c r="T18" i="26"/>
  <c r="T19" i="26"/>
  <c r="T20" i="26"/>
  <c r="T21" i="26"/>
  <c r="T22" i="26"/>
  <c r="T23" i="26"/>
  <c r="T24" i="26"/>
  <c r="T25" i="26"/>
  <c r="T26" i="26"/>
  <c r="T27" i="26"/>
  <c r="T28" i="26"/>
  <c r="T29" i="26"/>
  <c r="T30" i="26"/>
  <c r="T31" i="26"/>
  <c r="T32" i="26"/>
  <c r="T33" i="26"/>
  <c r="T34" i="26"/>
  <c r="T35" i="26"/>
  <c r="T36" i="26"/>
  <c r="T37" i="26"/>
  <c r="T38" i="26"/>
  <c r="T39" i="26"/>
  <c r="T40" i="26"/>
  <c r="T41" i="26"/>
  <c r="T42" i="26"/>
  <c r="T43" i="26"/>
  <c r="T44" i="26"/>
  <c r="T45" i="26"/>
  <c r="T46" i="26"/>
  <c r="T47" i="26"/>
  <c r="T48" i="26"/>
  <c r="T49" i="26"/>
  <c r="T50" i="26"/>
  <c r="T51" i="26"/>
  <c r="T52" i="26"/>
  <c r="T53" i="26"/>
  <c r="T54" i="26"/>
  <c r="T55" i="26"/>
  <c r="T56" i="26"/>
  <c r="T57" i="26"/>
  <c r="T58" i="26"/>
  <c r="T59" i="26"/>
  <c r="T60" i="26"/>
  <c r="T61" i="26"/>
  <c r="T62" i="26"/>
  <c r="T63" i="26"/>
  <c r="T64" i="26"/>
  <c r="T65" i="26"/>
  <c r="T66" i="26"/>
  <c r="T67" i="26"/>
  <c r="T68" i="26"/>
  <c r="T69" i="26"/>
  <c r="T70" i="26"/>
  <c r="T71" i="26"/>
  <c r="T72" i="26"/>
  <c r="T73" i="26"/>
  <c r="T74" i="26"/>
  <c r="T75" i="26"/>
  <c r="T76" i="26"/>
  <c r="T77" i="26"/>
  <c r="T78" i="26"/>
  <c r="T79" i="26"/>
  <c r="T80" i="26"/>
  <c r="T81" i="26"/>
  <c r="T82" i="26"/>
  <c r="T83" i="26"/>
  <c r="T84" i="26"/>
  <c r="T85" i="26"/>
  <c r="T86" i="26"/>
  <c r="T87" i="26"/>
  <c r="T88" i="26"/>
  <c r="T89" i="26"/>
  <c r="T90" i="26"/>
  <c r="T91" i="26"/>
  <c r="T92" i="26"/>
  <c r="T93" i="26"/>
  <c r="T94" i="26"/>
  <c r="T95" i="26"/>
  <c r="T96" i="26"/>
  <c r="T97" i="26"/>
  <c r="T98" i="26"/>
  <c r="T99" i="26"/>
  <c r="T100" i="26"/>
  <c r="T101" i="26"/>
  <c r="T102" i="26"/>
  <c r="T103" i="26"/>
  <c r="T104" i="26"/>
  <c r="T105" i="26"/>
  <c r="T106" i="26"/>
  <c r="T107" i="26"/>
  <c r="T108" i="26"/>
  <c r="T109" i="26"/>
  <c r="T110" i="26"/>
  <c r="T111" i="26"/>
  <c r="T112" i="26"/>
  <c r="T113" i="26"/>
  <c r="T114" i="26"/>
  <c r="T115" i="26"/>
  <c r="T116" i="26"/>
  <c r="T117" i="26"/>
  <c r="T118" i="26"/>
  <c r="T119" i="26"/>
  <c r="T120" i="26"/>
  <c r="T121" i="26"/>
  <c r="T122" i="26"/>
  <c r="T123" i="26"/>
  <c r="T124" i="26"/>
  <c r="T125" i="26"/>
  <c r="B3" i="50"/>
  <c r="B3" i="46"/>
  <c r="A2" i="46"/>
  <c r="C3" i="47"/>
  <c r="B2" i="17"/>
  <c r="B2" i="45"/>
  <c r="P39" i="50"/>
  <c r="P21" i="50"/>
  <c r="O39" i="50"/>
  <c r="N39" i="50"/>
  <c r="M39" i="50"/>
  <c r="L39" i="50"/>
  <c r="K39" i="50"/>
  <c r="K21" i="50"/>
  <c r="J39" i="50"/>
  <c r="J42" i="50"/>
  <c r="I39" i="50"/>
  <c r="H39" i="50"/>
  <c r="G39" i="50"/>
  <c r="F39" i="50"/>
  <c r="F21" i="50"/>
  <c r="F42" i="50"/>
  <c r="E39" i="50"/>
  <c r="E21" i="50"/>
  <c r="D39" i="50"/>
  <c r="C39" i="50"/>
  <c r="B39" i="50"/>
  <c r="Q38" i="50"/>
  <c r="Q37" i="50"/>
  <c r="Q36" i="50"/>
  <c r="Q35" i="50"/>
  <c r="Q34" i="50"/>
  <c r="Q33" i="50"/>
  <c r="Q32" i="50"/>
  <c r="Q31" i="50"/>
  <c r="Q30" i="50"/>
  <c r="I51" i="8"/>
  <c r="R30" i="50"/>
  <c r="S30" i="50"/>
  <c r="Q29" i="50"/>
  <c r="Q28" i="50"/>
  <c r="Q27" i="50"/>
  <c r="P26" i="50"/>
  <c r="O26" i="50"/>
  <c r="N26" i="50"/>
  <c r="M26" i="50"/>
  <c r="L26" i="50"/>
  <c r="K26" i="50"/>
  <c r="J26" i="50"/>
  <c r="B26" i="50"/>
  <c r="O21" i="50"/>
  <c r="N21" i="50"/>
  <c r="N42" i="50"/>
  <c r="M21" i="50"/>
  <c r="M42" i="50"/>
  <c r="L21" i="50"/>
  <c r="L42" i="50"/>
  <c r="J21" i="50"/>
  <c r="I21" i="50"/>
  <c r="H21" i="50"/>
  <c r="H42" i="50"/>
  <c r="G21" i="50"/>
  <c r="G42" i="50"/>
  <c r="D21" i="50"/>
  <c r="C21" i="50"/>
  <c r="C42" i="50"/>
  <c r="B21" i="50"/>
  <c r="B42" i="50"/>
  <c r="Q20" i="50"/>
  <c r="Q19" i="50"/>
  <c r="Q18" i="50"/>
  <c r="J90" i="28"/>
  <c r="R18" i="50"/>
  <c r="Q17" i="50"/>
  <c r="Q16" i="50"/>
  <c r="Q15" i="50"/>
  <c r="Q14" i="50"/>
  <c r="Q13" i="50"/>
  <c r="Q12" i="50"/>
  <c r="Q11" i="50"/>
  <c r="Q10" i="50"/>
  <c r="Q9" i="50"/>
  <c r="K23" i="48"/>
  <c r="K19" i="48"/>
  <c r="K17" i="48"/>
  <c r="K18" i="48"/>
  <c r="K20" i="48"/>
  <c r="F50" i="47"/>
  <c r="F36" i="47"/>
  <c r="S18" i="47"/>
  <c r="S15" i="47"/>
  <c r="S12" i="47"/>
  <c r="S9" i="47"/>
  <c r="A39" i="46"/>
  <c r="A38" i="46"/>
  <c r="A21" i="46"/>
  <c r="A20" i="46"/>
  <c r="A14" i="46"/>
  <c r="F40" i="46"/>
  <c r="F47" i="46"/>
  <c r="L29" i="46"/>
  <c r="K29" i="46"/>
  <c r="F22" i="46"/>
  <c r="S51" i="22"/>
  <c r="Q10" i="17"/>
  <c r="R51" i="5"/>
  <c r="S51" i="30"/>
  <c r="Q18" i="17"/>
  <c r="S51" i="29"/>
  <c r="Q17" i="17"/>
  <c r="S90" i="28"/>
  <c r="Q16" i="17"/>
  <c r="S51" i="27"/>
  <c r="Q15" i="17"/>
  <c r="S125" i="26"/>
  <c r="Q14" i="17"/>
  <c r="S51" i="25"/>
  <c r="Q13" i="17"/>
  <c r="S83" i="24"/>
  <c r="Q12" i="17"/>
  <c r="S51" i="23"/>
  <c r="Q11" i="17"/>
  <c r="S51" i="21"/>
  <c r="Q9" i="17"/>
  <c r="S51" i="20"/>
  <c r="Q8" i="17"/>
  <c r="S51" i="19"/>
  <c r="Q7" i="17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7" i="13"/>
  <c r="U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7" i="14"/>
  <c r="U8" i="14"/>
  <c r="U9" i="14"/>
  <c r="U10" i="14"/>
  <c r="U11" i="14"/>
  <c r="U12" i="14"/>
  <c r="U13" i="14"/>
  <c r="U14" i="14"/>
  <c r="U15" i="14"/>
  <c r="U16" i="14"/>
  <c r="U17" i="14"/>
  <c r="U18" i="14"/>
  <c r="U19" i="14"/>
  <c r="U20" i="14"/>
  <c r="U21" i="14"/>
  <c r="U22" i="14"/>
  <c r="U23" i="14"/>
  <c r="U24" i="14"/>
  <c r="U25" i="14"/>
  <c r="U26" i="14"/>
  <c r="U27" i="14"/>
  <c r="U28" i="14"/>
  <c r="U29" i="14"/>
  <c r="U30" i="14"/>
  <c r="U31" i="14"/>
  <c r="U32" i="14"/>
  <c r="U33" i="14"/>
  <c r="U34" i="14"/>
  <c r="U35" i="14"/>
  <c r="U36" i="14"/>
  <c r="U37" i="14"/>
  <c r="U38" i="14"/>
  <c r="U39" i="14"/>
  <c r="U40" i="14"/>
  <c r="U41" i="14"/>
  <c r="U42" i="14"/>
  <c r="U43" i="14"/>
  <c r="U44" i="14"/>
  <c r="U45" i="14"/>
  <c r="U46" i="14"/>
  <c r="U47" i="14"/>
  <c r="U48" i="14"/>
  <c r="U49" i="14"/>
  <c r="U50" i="14"/>
  <c r="U7" i="15"/>
  <c r="U8" i="15"/>
  <c r="U9" i="15"/>
  <c r="U10" i="15"/>
  <c r="U11" i="15"/>
  <c r="U12" i="15"/>
  <c r="U13" i="15"/>
  <c r="U14" i="15"/>
  <c r="U15" i="15"/>
  <c r="U16" i="15"/>
  <c r="U17" i="15"/>
  <c r="U18" i="15"/>
  <c r="U19" i="15"/>
  <c r="U20" i="15"/>
  <c r="U21" i="15"/>
  <c r="U22" i="15"/>
  <c r="U23" i="15"/>
  <c r="U24" i="15"/>
  <c r="U25" i="15"/>
  <c r="U26" i="15"/>
  <c r="U27" i="15"/>
  <c r="U28" i="15"/>
  <c r="U29" i="15"/>
  <c r="U30" i="15"/>
  <c r="U31" i="15"/>
  <c r="U32" i="15"/>
  <c r="U33" i="15"/>
  <c r="U34" i="15"/>
  <c r="U35" i="15"/>
  <c r="U36" i="15"/>
  <c r="U37" i="15"/>
  <c r="U38" i="15"/>
  <c r="U39" i="15"/>
  <c r="U40" i="15"/>
  <c r="U41" i="15"/>
  <c r="U42" i="15"/>
  <c r="U43" i="15"/>
  <c r="U44" i="15"/>
  <c r="U45" i="15"/>
  <c r="U46" i="15"/>
  <c r="U47" i="15"/>
  <c r="U48" i="15"/>
  <c r="U49" i="15"/>
  <c r="U50" i="15"/>
  <c r="U7" i="16"/>
  <c r="U8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6" i="8"/>
  <c r="U51" i="8"/>
  <c r="U6" i="9"/>
  <c r="U51" i="9"/>
  <c r="U6" i="10"/>
  <c r="U6" i="11"/>
  <c r="U6" i="12"/>
  <c r="U6" i="13"/>
  <c r="U6" i="14"/>
  <c r="U6" i="15"/>
  <c r="U6" i="16"/>
  <c r="U6" i="7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U6" i="6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6" i="5"/>
  <c r="B1" i="38"/>
  <c r="B1" i="36"/>
  <c r="C1" i="12"/>
  <c r="C1" i="20"/>
  <c r="U5" i="6"/>
  <c r="U5" i="7"/>
  <c r="U5" i="8"/>
  <c r="U5" i="9"/>
  <c r="U5" i="10"/>
  <c r="U5" i="11"/>
  <c r="U5" i="12"/>
  <c r="U5" i="13"/>
  <c r="U5" i="14"/>
  <c r="U5" i="15"/>
  <c r="U5" i="16"/>
  <c r="U5" i="5"/>
  <c r="T5" i="6"/>
  <c r="T5" i="7"/>
  <c r="T5" i="8"/>
  <c r="T5" i="9"/>
  <c r="T5" i="10"/>
  <c r="T5" i="11"/>
  <c r="T5" i="12"/>
  <c r="T5" i="13"/>
  <c r="T5" i="14"/>
  <c r="T5" i="15"/>
  <c r="T5" i="16"/>
  <c r="T5" i="5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S5" i="12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R5" i="16"/>
  <c r="S5" i="16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D5" i="6"/>
  <c r="D5" i="7"/>
  <c r="D5" i="8"/>
  <c r="D5" i="9"/>
  <c r="D5" i="10"/>
  <c r="D5" i="11"/>
  <c r="D5" i="12"/>
  <c r="D5" i="13"/>
  <c r="D5" i="14"/>
  <c r="D5" i="15"/>
  <c r="D5" i="16"/>
  <c r="D5" i="5"/>
  <c r="E5" i="20"/>
  <c r="F5" i="20"/>
  <c r="G5" i="20"/>
  <c r="H5" i="20"/>
  <c r="I5" i="20"/>
  <c r="J5" i="20"/>
  <c r="K5" i="20"/>
  <c r="L5" i="20"/>
  <c r="M5" i="20"/>
  <c r="N5" i="20"/>
  <c r="O5" i="20"/>
  <c r="P5" i="20"/>
  <c r="Q5" i="20"/>
  <c r="R5" i="20"/>
  <c r="S5" i="20"/>
  <c r="E5" i="21"/>
  <c r="F5" i="21"/>
  <c r="G5" i="21"/>
  <c r="H5" i="21"/>
  <c r="I5" i="21"/>
  <c r="J5" i="21"/>
  <c r="K5" i="21"/>
  <c r="L5" i="21"/>
  <c r="M5" i="21"/>
  <c r="N5" i="21"/>
  <c r="O5" i="21"/>
  <c r="P5" i="21"/>
  <c r="Q5" i="21"/>
  <c r="R5" i="21"/>
  <c r="S5" i="21"/>
  <c r="E5" i="22"/>
  <c r="F5" i="22"/>
  <c r="G5" i="22"/>
  <c r="H5" i="22"/>
  <c r="I5" i="22"/>
  <c r="J5" i="22"/>
  <c r="K5" i="22"/>
  <c r="L5" i="22"/>
  <c r="M5" i="22"/>
  <c r="N5" i="22"/>
  <c r="O5" i="22"/>
  <c r="P5" i="22"/>
  <c r="Q5" i="22"/>
  <c r="R5" i="22"/>
  <c r="S5" i="22"/>
  <c r="E5" i="23"/>
  <c r="F5" i="23"/>
  <c r="G5" i="23"/>
  <c r="H5" i="23"/>
  <c r="I5" i="23"/>
  <c r="J5" i="23"/>
  <c r="K5" i="23"/>
  <c r="L5" i="23"/>
  <c r="M5" i="23"/>
  <c r="N5" i="23"/>
  <c r="O5" i="23"/>
  <c r="P5" i="23"/>
  <c r="Q5" i="23"/>
  <c r="R5" i="23"/>
  <c r="S5" i="23"/>
  <c r="E5" i="24"/>
  <c r="F5" i="24"/>
  <c r="G5" i="24"/>
  <c r="H5" i="24"/>
  <c r="I5" i="24"/>
  <c r="J5" i="24"/>
  <c r="K5" i="24"/>
  <c r="L5" i="24"/>
  <c r="M5" i="24"/>
  <c r="N5" i="24"/>
  <c r="O5" i="24"/>
  <c r="P5" i="24"/>
  <c r="Q5" i="24"/>
  <c r="R5" i="24"/>
  <c r="S5" i="24"/>
  <c r="E5" i="25"/>
  <c r="F5" i="25"/>
  <c r="G5" i="25"/>
  <c r="H5" i="25"/>
  <c r="I5" i="25"/>
  <c r="J5" i="25"/>
  <c r="K5" i="25"/>
  <c r="L5" i="25"/>
  <c r="M5" i="25"/>
  <c r="N5" i="25"/>
  <c r="O5" i="25"/>
  <c r="P5" i="25"/>
  <c r="Q5" i="25"/>
  <c r="R5" i="25"/>
  <c r="S5" i="25"/>
  <c r="E5" i="26"/>
  <c r="F5" i="26"/>
  <c r="G5" i="26"/>
  <c r="H5" i="26"/>
  <c r="I5" i="26"/>
  <c r="J5" i="26"/>
  <c r="K5" i="26"/>
  <c r="L5" i="26"/>
  <c r="M5" i="26"/>
  <c r="N5" i="26"/>
  <c r="O5" i="26"/>
  <c r="P5" i="26"/>
  <c r="Q5" i="26"/>
  <c r="R5" i="26"/>
  <c r="S5" i="26"/>
  <c r="E5" i="27"/>
  <c r="F5" i="27"/>
  <c r="G5" i="27"/>
  <c r="H5" i="27"/>
  <c r="I5" i="27"/>
  <c r="J5" i="27"/>
  <c r="K5" i="27"/>
  <c r="L5" i="27"/>
  <c r="M5" i="27"/>
  <c r="N5" i="27"/>
  <c r="O5" i="27"/>
  <c r="P5" i="27"/>
  <c r="Q5" i="27"/>
  <c r="R5" i="27"/>
  <c r="S5" i="27"/>
  <c r="E5" i="28"/>
  <c r="F5" i="28"/>
  <c r="G5" i="28"/>
  <c r="H5" i="28"/>
  <c r="I5" i="28"/>
  <c r="J5" i="28"/>
  <c r="K5" i="28"/>
  <c r="L5" i="28"/>
  <c r="M5" i="28"/>
  <c r="N5" i="28"/>
  <c r="O5" i="28"/>
  <c r="P5" i="28"/>
  <c r="Q5" i="28"/>
  <c r="R5" i="28"/>
  <c r="S5" i="28"/>
  <c r="E5" i="29"/>
  <c r="F5" i="29"/>
  <c r="G5" i="29"/>
  <c r="H5" i="29"/>
  <c r="I5" i="29"/>
  <c r="J5" i="29"/>
  <c r="K5" i="29"/>
  <c r="L5" i="29"/>
  <c r="M5" i="29"/>
  <c r="N5" i="29"/>
  <c r="O5" i="29"/>
  <c r="P5" i="29"/>
  <c r="Q5" i="29"/>
  <c r="R5" i="29"/>
  <c r="S5" i="29"/>
  <c r="E5" i="30"/>
  <c r="F5" i="30"/>
  <c r="G5" i="30"/>
  <c r="H5" i="30"/>
  <c r="I5" i="30"/>
  <c r="J5" i="30"/>
  <c r="K5" i="30"/>
  <c r="L5" i="30"/>
  <c r="M5" i="30"/>
  <c r="N5" i="30"/>
  <c r="O5" i="30"/>
  <c r="P5" i="30"/>
  <c r="Q5" i="30"/>
  <c r="R5" i="30"/>
  <c r="S5" i="30"/>
  <c r="E5" i="19"/>
  <c r="F5" i="19"/>
  <c r="G5" i="19"/>
  <c r="H5" i="19"/>
  <c r="I5" i="19"/>
  <c r="J5" i="19"/>
  <c r="K5" i="19"/>
  <c r="L5" i="19"/>
  <c r="M5" i="19"/>
  <c r="N5" i="19"/>
  <c r="O5" i="19"/>
  <c r="P5" i="19"/>
  <c r="Q5" i="19"/>
  <c r="R5" i="19"/>
  <c r="S5" i="19"/>
  <c r="D5" i="20"/>
  <c r="D5" i="21"/>
  <c r="D5" i="22"/>
  <c r="D5" i="23"/>
  <c r="D5" i="24"/>
  <c r="D5" i="25"/>
  <c r="D5" i="26"/>
  <c r="D5" i="27"/>
  <c r="D5" i="28"/>
  <c r="D5" i="29"/>
  <c r="D5" i="30"/>
  <c r="D5" i="19"/>
  <c r="G56" i="43"/>
  <c r="J56" i="43"/>
  <c r="G51" i="43"/>
  <c r="J51" i="43"/>
  <c r="G56" i="42"/>
  <c r="J56" i="42"/>
  <c r="G51" i="42"/>
  <c r="J51" i="42"/>
  <c r="G56" i="41"/>
  <c r="J56" i="41"/>
  <c r="G51" i="41"/>
  <c r="J51" i="41"/>
  <c r="G56" i="40"/>
  <c r="J56" i="40"/>
  <c r="G51" i="40"/>
  <c r="J51" i="40"/>
  <c r="G56" i="39"/>
  <c r="J56" i="39"/>
  <c r="G51" i="39"/>
  <c r="J51" i="39"/>
  <c r="G56" i="38"/>
  <c r="J56" i="38"/>
  <c r="G51" i="38"/>
  <c r="J51" i="38"/>
  <c r="G56" i="37"/>
  <c r="J56" i="37"/>
  <c r="G51" i="37"/>
  <c r="J51" i="37"/>
  <c r="G56" i="36"/>
  <c r="J56" i="36"/>
  <c r="G51" i="36"/>
  <c r="J51" i="36"/>
  <c r="G56" i="35"/>
  <c r="J56" i="35"/>
  <c r="G51" i="35"/>
  <c r="J51" i="35"/>
  <c r="G56" i="34"/>
  <c r="J56" i="34"/>
  <c r="G51" i="34"/>
  <c r="J51" i="34"/>
  <c r="G56" i="33"/>
  <c r="J56" i="33"/>
  <c r="G51" i="33"/>
  <c r="J51" i="33"/>
  <c r="G56" i="32"/>
  <c r="J56" i="32"/>
  <c r="G51" i="32"/>
  <c r="J51" i="32"/>
  <c r="J28" i="32"/>
  <c r="J28" i="33"/>
  <c r="J28" i="34"/>
  <c r="J28" i="35"/>
  <c r="J28" i="36"/>
  <c r="J28" i="37"/>
  <c r="J28" i="38"/>
  <c r="J28" i="39"/>
  <c r="J28" i="40"/>
  <c r="J28" i="41"/>
  <c r="J28" i="42"/>
  <c r="J28" i="43"/>
  <c r="J25" i="32"/>
  <c r="J18" i="32"/>
  <c r="J18" i="33"/>
  <c r="J18" i="34"/>
  <c r="J18" i="35"/>
  <c r="J18" i="36"/>
  <c r="J18" i="37"/>
  <c r="J18" i="38"/>
  <c r="J18" i="39"/>
  <c r="J18" i="40"/>
  <c r="J18" i="41"/>
  <c r="J18" i="42"/>
  <c r="J18" i="43"/>
  <c r="J15" i="32"/>
  <c r="J15" i="35"/>
  <c r="J7" i="32"/>
  <c r="J35" i="32"/>
  <c r="J25" i="43"/>
  <c r="J25" i="33"/>
  <c r="J25" i="37"/>
  <c r="E125" i="26"/>
  <c r="C14" i="17"/>
  <c r="F125" i="26"/>
  <c r="G125" i="26"/>
  <c r="E14" i="17"/>
  <c r="H125" i="26"/>
  <c r="F14" i="17"/>
  <c r="I125" i="26"/>
  <c r="G14" i="17"/>
  <c r="J125" i="26"/>
  <c r="R16" i="50"/>
  <c r="K125" i="26"/>
  <c r="I14" i="17"/>
  <c r="L125" i="26"/>
  <c r="M125" i="26"/>
  <c r="N125" i="26"/>
  <c r="O125" i="26"/>
  <c r="P125" i="26"/>
  <c r="Q125" i="26"/>
  <c r="R125" i="26"/>
  <c r="P14" i="17"/>
  <c r="U125" i="26"/>
  <c r="U51" i="19"/>
  <c r="U51" i="20"/>
  <c r="U51" i="21"/>
  <c r="U51" i="22"/>
  <c r="U51" i="23"/>
  <c r="U83" i="24"/>
  <c r="U51" i="25"/>
  <c r="U51" i="27"/>
  <c r="U90" i="28"/>
  <c r="U51" i="29"/>
  <c r="U51" i="30"/>
  <c r="F51" i="29"/>
  <c r="N51" i="29"/>
  <c r="O51" i="29"/>
  <c r="P51" i="29"/>
  <c r="Q51" i="29"/>
  <c r="H14" i="17"/>
  <c r="R51" i="30"/>
  <c r="P18" i="17"/>
  <c r="Q51" i="30"/>
  <c r="P51" i="30"/>
  <c r="O51" i="30"/>
  <c r="N51" i="30"/>
  <c r="F8" i="43"/>
  <c r="M51" i="30"/>
  <c r="L51" i="30"/>
  <c r="K51" i="30"/>
  <c r="I18" i="17"/>
  <c r="J51" i="30"/>
  <c r="I51" i="30"/>
  <c r="G18" i="17"/>
  <c r="H51" i="30"/>
  <c r="F18" i="17"/>
  <c r="G51" i="30"/>
  <c r="E18" i="17"/>
  <c r="F51" i="30"/>
  <c r="E8" i="43"/>
  <c r="E51" i="30"/>
  <c r="D51" i="30"/>
  <c r="B18" i="17"/>
  <c r="R51" i="29"/>
  <c r="P17" i="17"/>
  <c r="M51" i="29"/>
  <c r="L51" i="29"/>
  <c r="K51" i="29"/>
  <c r="I17" i="17"/>
  <c r="J51" i="29"/>
  <c r="I51" i="29"/>
  <c r="G17" i="17"/>
  <c r="H51" i="29"/>
  <c r="F17" i="17"/>
  <c r="G51" i="29"/>
  <c r="E17" i="17"/>
  <c r="E51" i="29"/>
  <c r="C17" i="17"/>
  <c r="D51" i="29"/>
  <c r="B17" i="17"/>
  <c r="R90" i="28"/>
  <c r="P16" i="17"/>
  <c r="Q90" i="28"/>
  <c r="P90" i="28"/>
  <c r="O90" i="28"/>
  <c r="N90" i="28"/>
  <c r="F90" i="28"/>
  <c r="M90" i="28"/>
  <c r="L90" i="28"/>
  <c r="K90" i="28"/>
  <c r="I16" i="17"/>
  <c r="I90" i="28"/>
  <c r="G16" i="17"/>
  <c r="H90" i="28"/>
  <c r="F16" i="17"/>
  <c r="G90" i="28"/>
  <c r="E16" i="17"/>
  <c r="E90" i="28"/>
  <c r="C16" i="17"/>
  <c r="D90" i="28"/>
  <c r="B16" i="17"/>
  <c r="R51" i="27"/>
  <c r="P15" i="17"/>
  <c r="Q51" i="27"/>
  <c r="P51" i="27"/>
  <c r="O51" i="27"/>
  <c r="F51" i="27"/>
  <c r="N51" i="27"/>
  <c r="M51" i="27"/>
  <c r="L51" i="27"/>
  <c r="K51" i="27"/>
  <c r="I15" i="17"/>
  <c r="J51" i="27"/>
  <c r="R17" i="50"/>
  <c r="S17" i="50"/>
  <c r="I51" i="27"/>
  <c r="G15" i="17"/>
  <c r="H51" i="27"/>
  <c r="F15" i="17"/>
  <c r="G51" i="27"/>
  <c r="E15" i="17"/>
  <c r="E51" i="27"/>
  <c r="C15" i="17"/>
  <c r="D51" i="27"/>
  <c r="B15" i="17"/>
  <c r="D125" i="26"/>
  <c r="B14" i="17"/>
  <c r="R51" i="25"/>
  <c r="P13" i="17"/>
  <c r="Q51" i="25"/>
  <c r="P51" i="25"/>
  <c r="O51" i="25"/>
  <c r="N51" i="25"/>
  <c r="M51" i="25"/>
  <c r="L51" i="25"/>
  <c r="K51" i="25"/>
  <c r="I13" i="17"/>
  <c r="J51" i="25"/>
  <c r="R15" i="50"/>
  <c r="S15" i="50"/>
  <c r="I51" i="25"/>
  <c r="G13" i="17"/>
  <c r="H51" i="25"/>
  <c r="F13" i="17"/>
  <c r="G51" i="25"/>
  <c r="E13" i="17"/>
  <c r="F51" i="25"/>
  <c r="E51" i="25"/>
  <c r="C13" i="17"/>
  <c r="D51" i="25"/>
  <c r="B13" i="17"/>
  <c r="R83" i="24"/>
  <c r="P12" i="17"/>
  <c r="Q83" i="24"/>
  <c r="P83" i="24"/>
  <c r="O83" i="24"/>
  <c r="N83" i="24"/>
  <c r="M83" i="24"/>
  <c r="L83" i="24"/>
  <c r="K83" i="24"/>
  <c r="I12" i="17"/>
  <c r="J83" i="24"/>
  <c r="R14" i="50"/>
  <c r="I83" i="24"/>
  <c r="G12" i="17"/>
  <c r="H83" i="24"/>
  <c r="F12" i="17"/>
  <c r="G83" i="24"/>
  <c r="E12" i="17"/>
  <c r="F83" i="24"/>
  <c r="E83" i="24"/>
  <c r="C12" i="17"/>
  <c r="D83" i="24"/>
  <c r="B12" i="17"/>
  <c r="R51" i="23"/>
  <c r="P11" i="17"/>
  <c r="Q51" i="23"/>
  <c r="P51" i="23"/>
  <c r="O51" i="23"/>
  <c r="N51" i="23"/>
  <c r="M51" i="23"/>
  <c r="L51" i="23"/>
  <c r="K51" i="23"/>
  <c r="I11" i="17"/>
  <c r="J51" i="23"/>
  <c r="H11" i="17"/>
  <c r="R13" i="50"/>
  <c r="S13" i="50"/>
  <c r="I51" i="23"/>
  <c r="G11" i="17"/>
  <c r="H51" i="23"/>
  <c r="F11" i="17"/>
  <c r="G51" i="23"/>
  <c r="E11" i="17"/>
  <c r="F51" i="23"/>
  <c r="E51" i="23"/>
  <c r="C11" i="17"/>
  <c r="D51" i="23"/>
  <c r="B11" i="17"/>
  <c r="R51" i="22"/>
  <c r="P10" i="17"/>
  <c r="Q51" i="22"/>
  <c r="P51" i="22"/>
  <c r="O51" i="22"/>
  <c r="N51" i="22"/>
  <c r="M51" i="22"/>
  <c r="L51" i="22"/>
  <c r="K51" i="22"/>
  <c r="I10" i="17"/>
  <c r="J51" i="22"/>
  <c r="R12" i="50"/>
  <c r="I51" i="22"/>
  <c r="G10" i="17"/>
  <c r="H51" i="22"/>
  <c r="F10" i="17"/>
  <c r="G51" i="22"/>
  <c r="E10" i="17"/>
  <c r="F51" i="22"/>
  <c r="E51" i="22"/>
  <c r="C10" i="17"/>
  <c r="D51" i="22"/>
  <c r="B10" i="17"/>
  <c r="R51" i="21"/>
  <c r="P9" i="17"/>
  <c r="Q51" i="21"/>
  <c r="P51" i="21"/>
  <c r="O51" i="21"/>
  <c r="N51" i="21"/>
  <c r="F51" i="21"/>
  <c r="M51" i="21"/>
  <c r="L51" i="21"/>
  <c r="K51" i="21"/>
  <c r="I9" i="17"/>
  <c r="J51" i="21"/>
  <c r="R11" i="50"/>
  <c r="I51" i="21"/>
  <c r="G9" i="17"/>
  <c r="H51" i="21"/>
  <c r="F9" i="17"/>
  <c r="G51" i="21"/>
  <c r="E9" i="17"/>
  <c r="E51" i="21"/>
  <c r="C9" i="17"/>
  <c r="D51" i="21"/>
  <c r="B9" i="17"/>
  <c r="R51" i="20"/>
  <c r="P8" i="17"/>
  <c r="Q51" i="20"/>
  <c r="P51" i="20"/>
  <c r="O51" i="20"/>
  <c r="N51" i="20"/>
  <c r="M51" i="20"/>
  <c r="L51" i="20"/>
  <c r="K51" i="20"/>
  <c r="I8" i="17"/>
  <c r="J51" i="20"/>
  <c r="I51" i="20"/>
  <c r="G8" i="17"/>
  <c r="H51" i="20"/>
  <c r="F8" i="17"/>
  <c r="G51" i="20"/>
  <c r="E8" i="17"/>
  <c r="G51" i="19"/>
  <c r="E7" i="17"/>
  <c r="F51" i="20"/>
  <c r="E51" i="20"/>
  <c r="C8" i="17"/>
  <c r="D51" i="20"/>
  <c r="B8" i="17"/>
  <c r="R51" i="19"/>
  <c r="P7" i="17"/>
  <c r="Q51" i="19"/>
  <c r="Q51" i="5"/>
  <c r="P51" i="19"/>
  <c r="P51" i="5"/>
  <c r="O51" i="19"/>
  <c r="N51" i="19"/>
  <c r="M51" i="19"/>
  <c r="L51" i="19"/>
  <c r="K51" i="19"/>
  <c r="I7" i="17"/>
  <c r="J51" i="19"/>
  <c r="R9" i="50"/>
  <c r="S9" i="50"/>
  <c r="I51" i="19"/>
  <c r="G7" i="17"/>
  <c r="H51" i="19"/>
  <c r="F7" i="17"/>
  <c r="F51" i="19"/>
  <c r="E51" i="19"/>
  <c r="C7" i="17"/>
  <c r="D51" i="19"/>
  <c r="B7" i="17"/>
  <c r="H16" i="17"/>
  <c r="H12" i="17"/>
  <c r="H13" i="17"/>
  <c r="H18" i="17"/>
  <c r="R20" i="50"/>
  <c r="H7" i="17"/>
  <c r="D51" i="5"/>
  <c r="E51" i="5"/>
  <c r="F51" i="5"/>
  <c r="G51" i="5"/>
  <c r="H51" i="5"/>
  <c r="I51" i="5"/>
  <c r="J51" i="5"/>
  <c r="K51" i="5"/>
  <c r="L51" i="5"/>
  <c r="M51" i="5"/>
  <c r="M51" i="6"/>
  <c r="N51" i="5"/>
  <c r="O51" i="5"/>
  <c r="S51" i="5"/>
  <c r="D51" i="6"/>
  <c r="D51" i="7"/>
  <c r="D51" i="8"/>
  <c r="D51" i="9"/>
  <c r="D51" i="10"/>
  <c r="D51" i="11"/>
  <c r="D51" i="12"/>
  <c r="D51" i="13"/>
  <c r="D51" i="14"/>
  <c r="D51" i="15"/>
  <c r="D51" i="16"/>
  <c r="E51" i="6"/>
  <c r="F51" i="6"/>
  <c r="G51" i="6"/>
  <c r="H51" i="6"/>
  <c r="I51" i="6"/>
  <c r="J51" i="6"/>
  <c r="K51" i="6"/>
  <c r="L51" i="6"/>
  <c r="N51" i="6"/>
  <c r="O51" i="6"/>
  <c r="P51" i="6"/>
  <c r="Q51" i="6"/>
  <c r="R51" i="6"/>
  <c r="S51" i="6"/>
  <c r="E51" i="7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E51" i="8"/>
  <c r="F51" i="8"/>
  <c r="G51" i="8"/>
  <c r="H51" i="8"/>
  <c r="J51" i="8"/>
  <c r="K51" i="8"/>
  <c r="L51" i="8"/>
  <c r="M51" i="8"/>
  <c r="N51" i="8"/>
  <c r="O51" i="8"/>
  <c r="P51" i="8"/>
  <c r="Q51" i="8"/>
  <c r="R51" i="8"/>
  <c r="S51" i="8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E51" i="10"/>
  <c r="F51" i="10"/>
  <c r="G51" i="10"/>
  <c r="H51" i="10"/>
  <c r="I51" i="10"/>
  <c r="R32" i="50"/>
  <c r="S32" i="50"/>
  <c r="J51" i="10"/>
  <c r="K51" i="10"/>
  <c r="L51" i="10"/>
  <c r="M51" i="10"/>
  <c r="N51" i="10"/>
  <c r="O51" i="10"/>
  <c r="P51" i="10"/>
  <c r="Q51" i="10"/>
  <c r="R51" i="10"/>
  <c r="S51" i="10"/>
  <c r="E51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R51" i="11"/>
  <c r="S51" i="11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S51" i="13"/>
  <c r="S51" i="14"/>
  <c r="S51" i="15"/>
  <c r="S51" i="16"/>
  <c r="E51" i="13"/>
  <c r="F51" i="13"/>
  <c r="G51" i="13"/>
  <c r="H51" i="13"/>
  <c r="I51" i="13"/>
  <c r="R35" i="50"/>
  <c r="S35" i="50"/>
  <c r="J51" i="13"/>
  <c r="K51" i="13"/>
  <c r="L51" i="13"/>
  <c r="M51" i="13"/>
  <c r="N51" i="13"/>
  <c r="O51" i="13"/>
  <c r="P51" i="13"/>
  <c r="Q51" i="13"/>
  <c r="R51" i="13"/>
  <c r="E51" i="14"/>
  <c r="F51" i="14"/>
  <c r="G51" i="14"/>
  <c r="H51" i="14"/>
  <c r="I51" i="14"/>
  <c r="J51" i="14"/>
  <c r="K51" i="14"/>
  <c r="L51" i="14"/>
  <c r="M51" i="14"/>
  <c r="N51" i="14"/>
  <c r="O51" i="14"/>
  <c r="P51" i="14"/>
  <c r="Q51" i="14"/>
  <c r="R51" i="14"/>
  <c r="E51" i="15"/>
  <c r="F51" i="15"/>
  <c r="G51" i="15"/>
  <c r="H51" i="15"/>
  <c r="H51" i="16"/>
  <c r="I51" i="15"/>
  <c r="J51" i="15"/>
  <c r="K51" i="15"/>
  <c r="L51" i="15"/>
  <c r="M51" i="15"/>
  <c r="N51" i="15"/>
  <c r="O51" i="15"/>
  <c r="P51" i="15"/>
  <c r="Q51" i="15"/>
  <c r="R51" i="15"/>
  <c r="E51" i="16"/>
  <c r="F51" i="16"/>
  <c r="G51" i="16"/>
  <c r="I51" i="16"/>
  <c r="J51" i="16"/>
  <c r="K51" i="16"/>
  <c r="L51" i="16"/>
  <c r="M51" i="16"/>
  <c r="I17" i="43"/>
  <c r="N51" i="16"/>
  <c r="O51" i="16"/>
  <c r="P51" i="16"/>
  <c r="H10" i="43"/>
  <c r="Q51" i="16"/>
  <c r="R51" i="16"/>
  <c r="G10" i="43"/>
  <c r="I10" i="43"/>
  <c r="I31" i="43"/>
  <c r="R28" i="50"/>
  <c r="R27" i="50"/>
  <c r="T51" i="15"/>
  <c r="T51" i="11"/>
  <c r="T51" i="7"/>
  <c r="T51" i="6"/>
  <c r="T51" i="16"/>
  <c r="T51" i="13"/>
  <c r="T51" i="8"/>
  <c r="T51" i="10"/>
  <c r="T51" i="5"/>
  <c r="T51" i="14"/>
  <c r="T51" i="12"/>
  <c r="T51" i="9"/>
  <c r="T90" i="28"/>
  <c r="T51" i="25"/>
  <c r="T51" i="20"/>
  <c r="T83" i="24"/>
  <c r="T51" i="21"/>
  <c r="T51" i="27"/>
  <c r="R37" i="50"/>
  <c r="R36" i="50"/>
  <c r="R10" i="50"/>
  <c r="S10" i="50"/>
  <c r="H8" i="17"/>
  <c r="H15" i="17"/>
  <c r="F18" i="47"/>
  <c r="I7" i="45"/>
  <c r="J25" i="40"/>
  <c r="J25" i="42"/>
  <c r="J25" i="34"/>
  <c r="J25" i="38"/>
  <c r="R31" i="50"/>
  <c r="S31" i="50"/>
  <c r="J25" i="36"/>
  <c r="T51" i="30"/>
  <c r="R33" i="50"/>
  <c r="H9" i="17"/>
  <c r="J25" i="41"/>
  <c r="J25" i="39"/>
  <c r="J25" i="35"/>
  <c r="U51" i="12"/>
  <c r="U51" i="11"/>
  <c r="O42" i="50"/>
  <c r="H10" i="17"/>
  <c r="H17" i="17"/>
  <c r="R29" i="50"/>
  <c r="S29" i="50"/>
  <c r="U51" i="13"/>
  <c r="U51" i="15"/>
  <c r="B1" i="33"/>
  <c r="B1" i="39"/>
  <c r="U51" i="7"/>
  <c r="J15" i="41"/>
  <c r="J15" i="36"/>
  <c r="U51" i="16"/>
  <c r="U51" i="10"/>
  <c r="U51" i="6"/>
  <c r="S12" i="50"/>
  <c r="J15" i="39"/>
  <c r="J15" i="34"/>
  <c r="U51" i="14"/>
  <c r="T51" i="23"/>
  <c r="T51" i="29"/>
  <c r="R34" i="50"/>
  <c r="S34" i="50"/>
  <c r="J15" i="43"/>
  <c r="J15" i="33"/>
  <c r="C1" i="22"/>
  <c r="U51" i="5"/>
  <c r="R38" i="50"/>
  <c r="S38" i="50"/>
  <c r="J15" i="38"/>
  <c r="J15" i="40"/>
  <c r="R19" i="50"/>
  <c r="S19" i="50"/>
  <c r="J15" i="42"/>
  <c r="J15" i="37"/>
  <c r="C1" i="10"/>
  <c r="C1" i="11"/>
  <c r="D10" i="41"/>
  <c r="J10" i="41"/>
  <c r="J37" i="41"/>
  <c r="D10" i="42"/>
  <c r="J10" i="42"/>
  <c r="J37" i="42"/>
  <c r="G41" i="17"/>
  <c r="E30" i="46"/>
  <c r="Q41" i="17"/>
  <c r="E38" i="46"/>
  <c r="D10" i="43"/>
  <c r="J10" i="43"/>
  <c r="J37" i="43"/>
  <c r="J17" i="33"/>
  <c r="J19" i="33"/>
  <c r="D8" i="41"/>
  <c r="J8" i="41"/>
  <c r="J36" i="41"/>
  <c r="D10" i="38"/>
  <c r="J10" i="38"/>
  <c r="J37" i="38"/>
  <c r="D8" i="40"/>
  <c r="J8" i="40"/>
  <c r="J36" i="40"/>
  <c r="D10" i="40"/>
  <c r="J10" i="40"/>
  <c r="J37" i="40"/>
  <c r="D8" i="43"/>
  <c r="J8" i="43"/>
  <c r="J36" i="43"/>
  <c r="B19" i="17"/>
  <c r="E7" i="46"/>
  <c r="D8" i="38"/>
  <c r="J8" i="38"/>
  <c r="J36" i="38"/>
  <c r="I41" i="17"/>
  <c r="E32" i="46"/>
  <c r="D8" i="33"/>
  <c r="J8" i="33"/>
  <c r="J36" i="33"/>
  <c r="D10" i="35"/>
  <c r="J10" i="35"/>
  <c r="J37" i="35"/>
  <c r="J19" i="32"/>
  <c r="I29" i="32"/>
  <c r="D10" i="33"/>
  <c r="J10" i="33"/>
  <c r="J37" i="33"/>
  <c r="J41" i="17"/>
  <c r="F11" i="33"/>
  <c r="F7" i="34"/>
  <c r="F9" i="34"/>
  <c r="F11" i="34"/>
  <c r="F7" i="35"/>
  <c r="F9" i="35"/>
  <c r="F11" i="35"/>
  <c r="F7" i="36"/>
  <c r="F9" i="36"/>
  <c r="F11" i="36"/>
  <c r="F7" i="37"/>
  <c r="F9" i="37"/>
  <c r="F11" i="37"/>
  <c r="F7" i="38"/>
  <c r="F9" i="38"/>
  <c r="F11" i="38"/>
  <c r="F7" i="39"/>
  <c r="F9" i="39"/>
  <c r="F11" i="39"/>
  <c r="F7" i="40"/>
  <c r="F9" i="40"/>
  <c r="F11" i="40"/>
  <c r="F7" i="41"/>
  <c r="F9" i="41"/>
  <c r="F11" i="41"/>
  <c r="F7" i="42"/>
  <c r="F9" i="42"/>
  <c r="F11" i="42"/>
  <c r="F7" i="43"/>
  <c r="F9" i="43"/>
  <c r="F11" i="43"/>
  <c r="D8" i="39"/>
  <c r="J8" i="39"/>
  <c r="J36" i="39"/>
  <c r="D8" i="37"/>
  <c r="J8" i="37"/>
  <c r="J36" i="37"/>
  <c r="S19" i="17"/>
  <c r="N41" i="17"/>
  <c r="E36" i="46"/>
  <c r="S41" i="17"/>
  <c r="F20" i="47"/>
  <c r="I19" i="32"/>
  <c r="I31" i="32"/>
  <c r="J31" i="32"/>
  <c r="J31" i="33"/>
  <c r="J31" i="34"/>
  <c r="J31" i="35"/>
  <c r="J31" i="36"/>
  <c r="J31" i="37"/>
  <c r="J31" i="38"/>
  <c r="J31" i="39"/>
  <c r="J31" i="40"/>
  <c r="J31" i="41"/>
  <c r="J31" i="42"/>
  <c r="J31" i="43"/>
  <c r="M19" i="17"/>
  <c r="E17" i="46"/>
  <c r="F41" i="17"/>
  <c r="F17" i="48"/>
  <c r="D8" i="42"/>
  <c r="J8" i="42"/>
  <c r="J36" i="42"/>
  <c r="I11" i="32"/>
  <c r="I7" i="33"/>
  <c r="I9" i="33"/>
  <c r="I11" i="33"/>
  <c r="I7" i="34"/>
  <c r="I9" i="34"/>
  <c r="I11" i="34"/>
  <c r="I7" i="35"/>
  <c r="I9" i="35"/>
  <c r="I11" i="35"/>
  <c r="I7" i="36"/>
  <c r="I9" i="36"/>
  <c r="I11" i="36"/>
  <c r="I7" i="37"/>
  <c r="I9" i="37"/>
  <c r="I11" i="37"/>
  <c r="I7" i="38"/>
  <c r="I9" i="38"/>
  <c r="I11" i="38"/>
  <c r="I7" i="39"/>
  <c r="I9" i="39"/>
  <c r="I11" i="39"/>
  <c r="I7" i="40"/>
  <c r="I9" i="40"/>
  <c r="I11" i="40"/>
  <c r="I7" i="41"/>
  <c r="I9" i="41"/>
  <c r="I11" i="41"/>
  <c r="I7" i="42"/>
  <c r="I9" i="42"/>
  <c r="I11" i="42"/>
  <c r="D10" i="37"/>
  <c r="J10" i="37"/>
  <c r="J37" i="37"/>
  <c r="F19" i="17"/>
  <c r="E11" i="46"/>
  <c r="N19" i="17"/>
  <c r="E18" i="46"/>
  <c r="D10" i="36"/>
  <c r="J10" i="36"/>
  <c r="J37" i="36"/>
  <c r="D8" i="35"/>
  <c r="J8" i="35"/>
  <c r="J36" i="35"/>
  <c r="B41" i="17"/>
  <c r="I19" i="17"/>
  <c r="E14" i="46"/>
  <c r="E8" i="32"/>
  <c r="D19" i="17"/>
  <c r="E9" i="46"/>
  <c r="D41" i="17"/>
  <c r="E27" i="46"/>
  <c r="H41" i="17"/>
  <c r="E31" i="46"/>
  <c r="L41" i="17"/>
  <c r="E34" i="46"/>
  <c r="K41" i="17"/>
  <c r="E19" i="17"/>
  <c r="E10" i="46"/>
  <c r="R41" i="17"/>
  <c r="E39" i="46"/>
  <c r="O19" i="17"/>
  <c r="E19" i="46"/>
  <c r="C19" i="17"/>
  <c r="E8" i="46"/>
  <c r="P19" i="17"/>
  <c r="E20" i="46"/>
  <c r="D8" i="34"/>
  <c r="J8" i="34"/>
  <c r="J36" i="34"/>
  <c r="G19" i="17"/>
  <c r="E12" i="46"/>
  <c r="D10" i="34"/>
  <c r="J10" i="34"/>
  <c r="J37" i="34"/>
  <c r="J17" i="34"/>
  <c r="J27" i="33"/>
  <c r="R19" i="17"/>
  <c r="C41" i="17"/>
  <c r="E41" i="17"/>
  <c r="E28" i="46"/>
  <c r="P41" i="17"/>
  <c r="E33" i="46"/>
  <c r="H19" i="17"/>
  <c r="E13" i="46"/>
  <c r="Q19" i="17"/>
  <c r="E21" i="46"/>
  <c r="K19" i="17"/>
  <c r="J19" i="17"/>
  <c r="D8" i="36"/>
  <c r="J8" i="36"/>
  <c r="J36" i="36"/>
  <c r="M41" i="17"/>
  <c r="E35" i="46"/>
  <c r="G10" i="32"/>
  <c r="G11" i="32"/>
  <c r="G7" i="33"/>
  <c r="G9" i="33"/>
  <c r="G11" i="33"/>
  <c r="G7" i="34"/>
  <c r="G9" i="34"/>
  <c r="G11" i="34"/>
  <c r="G7" i="35"/>
  <c r="G9" i="35"/>
  <c r="G11" i="35"/>
  <c r="G7" i="36"/>
  <c r="G9" i="36"/>
  <c r="G11" i="36"/>
  <c r="G7" i="37"/>
  <c r="G9" i="37"/>
  <c r="G11" i="37"/>
  <c r="G7" i="38"/>
  <c r="G9" i="38"/>
  <c r="G11" i="38"/>
  <c r="G7" i="39"/>
  <c r="G9" i="39"/>
  <c r="G11" i="39"/>
  <c r="G7" i="40"/>
  <c r="G9" i="40"/>
  <c r="G11" i="40"/>
  <c r="G7" i="41"/>
  <c r="G9" i="41"/>
  <c r="G11" i="41"/>
  <c r="G7" i="42"/>
  <c r="G9" i="42"/>
  <c r="G11" i="42"/>
  <c r="O41" i="17"/>
  <c r="E37" i="46"/>
  <c r="H8" i="32"/>
  <c r="H9" i="32"/>
  <c r="H11" i="32"/>
  <c r="H7" i="33"/>
  <c r="H9" i="33"/>
  <c r="H11" i="33"/>
  <c r="H7" i="34"/>
  <c r="H9" i="34"/>
  <c r="H11" i="34"/>
  <c r="H7" i="35"/>
  <c r="H9" i="35"/>
  <c r="H11" i="35"/>
  <c r="H7" i="36"/>
  <c r="H9" i="36"/>
  <c r="H11" i="36"/>
  <c r="H7" i="37"/>
  <c r="H9" i="37"/>
  <c r="H11" i="37"/>
  <c r="H7" i="38"/>
  <c r="H9" i="38"/>
  <c r="H11" i="38"/>
  <c r="H7" i="39"/>
  <c r="H9" i="39"/>
  <c r="H11" i="39"/>
  <c r="H7" i="40"/>
  <c r="H9" i="40"/>
  <c r="H11" i="40"/>
  <c r="H7" i="41"/>
  <c r="H9" i="41"/>
  <c r="H11" i="41"/>
  <c r="H7" i="42"/>
  <c r="H9" i="42"/>
  <c r="H11" i="42"/>
  <c r="L19" i="17"/>
  <c r="E16" i="46"/>
  <c r="I21" i="32"/>
  <c r="J32" i="32"/>
  <c r="S42" i="17"/>
  <c r="I32" i="32"/>
  <c r="I25" i="33"/>
  <c r="I29" i="33"/>
  <c r="I32" i="33"/>
  <c r="I25" i="34"/>
  <c r="I29" i="34"/>
  <c r="I32" i="34"/>
  <c r="I25" i="35"/>
  <c r="I29" i="35"/>
  <c r="I32" i="35"/>
  <c r="I25" i="36"/>
  <c r="I29" i="36"/>
  <c r="I32" i="36"/>
  <c r="I25" i="37"/>
  <c r="I29" i="37"/>
  <c r="I32" i="37"/>
  <c r="I25" i="38"/>
  <c r="I29" i="38"/>
  <c r="I32" i="38"/>
  <c r="I25" i="39"/>
  <c r="I29" i="39"/>
  <c r="I32" i="39"/>
  <c r="I25" i="40"/>
  <c r="I29" i="40"/>
  <c r="I32" i="40"/>
  <c r="I25" i="41"/>
  <c r="I29" i="41"/>
  <c r="I32" i="41"/>
  <c r="I25" i="42"/>
  <c r="I29" i="42"/>
  <c r="I32" i="42"/>
  <c r="I25" i="43"/>
  <c r="I29" i="43"/>
  <c r="I32" i="43"/>
  <c r="E22" i="46"/>
  <c r="S43" i="17"/>
  <c r="H13" i="48"/>
  <c r="H23" i="48"/>
  <c r="L15" i="47"/>
  <c r="I9" i="45"/>
  <c r="I7" i="43"/>
  <c r="I9" i="43"/>
  <c r="I11" i="43"/>
  <c r="E29" i="46"/>
  <c r="G7" i="43"/>
  <c r="G9" i="43"/>
  <c r="G11" i="43"/>
  <c r="H7" i="43"/>
  <c r="H9" i="43"/>
  <c r="H11" i="43"/>
  <c r="F16" i="48"/>
  <c r="E26" i="46"/>
  <c r="D8" i="32"/>
  <c r="E9" i="32"/>
  <c r="E11" i="32"/>
  <c r="E7" i="33"/>
  <c r="E9" i="33"/>
  <c r="E11" i="33"/>
  <c r="E7" i="34"/>
  <c r="E9" i="34"/>
  <c r="E11" i="34"/>
  <c r="E7" i="35"/>
  <c r="E9" i="35"/>
  <c r="E11" i="35"/>
  <c r="E7" i="36"/>
  <c r="E9" i="36"/>
  <c r="E11" i="36"/>
  <c r="E7" i="37"/>
  <c r="E9" i="37"/>
  <c r="E11" i="37"/>
  <c r="E7" i="38"/>
  <c r="E9" i="38"/>
  <c r="E11" i="38"/>
  <c r="E7" i="39"/>
  <c r="E9" i="39"/>
  <c r="E11" i="39"/>
  <c r="E7" i="40"/>
  <c r="E9" i="40"/>
  <c r="E11" i="40"/>
  <c r="E7" i="41"/>
  <c r="E9" i="41"/>
  <c r="E11" i="41"/>
  <c r="E7" i="42"/>
  <c r="E9" i="42"/>
  <c r="E11" i="42"/>
  <c r="D10" i="32"/>
  <c r="J10" i="32"/>
  <c r="J37" i="32"/>
  <c r="I8" i="45"/>
  <c r="F19" i="47"/>
  <c r="F21" i="47"/>
  <c r="S20" i="17"/>
  <c r="S21" i="17"/>
  <c r="H26" i="48"/>
  <c r="L18" i="47"/>
  <c r="J27" i="34"/>
  <c r="J29" i="33"/>
  <c r="J32" i="33"/>
  <c r="J21" i="32"/>
  <c r="I22" i="32"/>
  <c r="I15" i="33"/>
  <c r="I19" i="33"/>
  <c r="I22" i="33"/>
  <c r="I15" i="34"/>
  <c r="I19" i="34"/>
  <c r="I22" i="34"/>
  <c r="I15" i="35"/>
  <c r="I19" i="35"/>
  <c r="I22" i="35"/>
  <c r="I15" i="36"/>
  <c r="I19" i="36"/>
  <c r="I22" i="36"/>
  <c r="I15" i="37"/>
  <c r="I19" i="37"/>
  <c r="I22" i="37"/>
  <c r="I15" i="38"/>
  <c r="I19" i="38"/>
  <c r="I22" i="38"/>
  <c r="I15" i="39"/>
  <c r="I19" i="39"/>
  <c r="I22" i="39"/>
  <c r="I15" i="40"/>
  <c r="I19" i="40"/>
  <c r="I22" i="40"/>
  <c r="I15" i="41"/>
  <c r="I19" i="41"/>
  <c r="I22" i="41"/>
  <c r="I15" i="42"/>
  <c r="I19" i="42"/>
  <c r="I22" i="42"/>
  <c r="I15" i="43"/>
  <c r="I19" i="43"/>
  <c r="I22" i="43"/>
  <c r="J17" i="35"/>
  <c r="J19" i="34"/>
  <c r="E25" i="46"/>
  <c r="E40" i="46"/>
  <c r="E42" i="46"/>
  <c r="F15" i="48"/>
  <c r="I10" i="45"/>
  <c r="J29" i="34"/>
  <c r="J32" i="34"/>
  <c r="J27" i="35"/>
  <c r="H17" i="48"/>
  <c r="J17" i="36"/>
  <c r="J19" i="35"/>
  <c r="E7" i="43"/>
  <c r="E9" i="43"/>
  <c r="E11" i="43"/>
  <c r="J22" i="32"/>
  <c r="J21" i="33"/>
  <c r="J8" i="32"/>
  <c r="D9" i="32"/>
  <c r="D11" i="32"/>
  <c r="D7" i="33"/>
  <c r="J19" i="36"/>
  <c r="J17" i="37"/>
  <c r="J7" i="33"/>
  <c r="J9" i="33"/>
  <c r="J11" i="33"/>
  <c r="D9" i="33"/>
  <c r="D11" i="33"/>
  <c r="D7" i="34"/>
  <c r="J36" i="32"/>
  <c r="J38" i="32"/>
  <c r="J9" i="32"/>
  <c r="J11" i="32"/>
  <c r="P31" i="47"/>
  <c r="H18" i="48"/>
  <c r="J21" i="34"/>
  <c r="J22" i="33"/>
  <c r="J27" i="36"/>
  <c r="J29" i="35"/>
  <c r="J32" i="35"/>
  <c r="J35" i="33"/>
  <c r="J38" i="33"/>
  <c r="J58" i="32"/>
  <c r="D9" i="34"/>
  <c r="D11" i="34"/>
  <c r="D7" i="35"/>
  <c r="J7" i="34"/>
  <c r="J9" i="34"/>
  <c r="J11" i="34"/>
  <c r="J29" i="36"/>
  <c r="J32" i="36"/>
  <c r="J27" i="37"/>
  <c r="J19" i="37"/>
  <c r="J17" i="38"/>
  <c r="J21" i="35"/>
  <c r="J22" i="34"/>
  <c r="J7" i="35"/>
  <c r="J9" i="35"/>
  <c r="J11" i="35"/>
  <c r="D9" i="35"/>
  <c r="D11" i="35"/>
  <c r="D7" i="36"/>
  <c r="J27" i="38"/>
  <c r="J29" i="37"/>
  <c r="J32" i="37"/>
  <c r="J21" i="36"/>
  <c r="J22" i="35"/>
  <c r="J19" i="38"/>
  <c r="J17" i="39"/>
  <c r="J35" i="34"/>
  <c r="J38" i="34"/>
  <c r="J58" i="33"/>
  <c r="J27" i="39"/>
  <c r="J29" i="38"/>
  <c r="J32" i="38"/>
  <c r="J21" i="37"/>
  <c r="J22" i="36"/>
  <c r="D9" i="36"/>
  <c r="D11" i="36"/>
  <c r="D7" i="37"/>
  <c r="J7" i="36"/>
  <c r="J9" i="36"/>
  <c r="J11" i="36"/>
  <c r="J35" i="35"/>
  <c r="J38" i="35"/>
  <c r="J58" i="34"/>
  <c r="J17" i="40"/>
  <c r="J19" i="39"/>
  <c r="J35" i="36"/>
  <c r="J38" i="36"/>
  <c r="J58" i="35"/>
  <c r="D9" i="37"/>
  <c r="D11" i="37"/>
  <c r="D7" i="38"/>
  <c r="J7" i="37"/>
  <c r="J9" i="37"/>
  <c r="J11" i="37"/>
  <c r="J21" i="38"/>
  <c r="J22" i="37"/>
  <c r="J19" i="40"/>
  <c r="J17" i="41"/>
  <c r="J27" i="40"/>
  <c r="J29" i="39"/>
  <c r="J32" i="39"/>
  <c r="J21" i="39"/>
  <c r="J22" i="38"/>
  <c r="D9" i="38"/>
  <c r="D11" i="38"/>
  <c r="D7" i="39"/>
  <c r="J7" i="38"/>
  <c r="J9" i="38"/>
  <c r="J11" i="38"/>
  <c r="J27" i="41"/>
  <c r="J29" i="40"/>
  <c r="J32" i="40"/>
  <c r="J19" i="41"/>
  <c r="J17" i="42"/>
  <c r="J35" i="37"/>
  <c r="J38" i="37"/>
  <c r="J58" i="36"/>
  <c r="D9" i="39"/>
  <c r="D11" i="39"/>
  <c r="D7" i="40"/>
  <c r="J7" i="39"/>
  <c r="J9" i="39"/>
  <c r="J11" i="39"/>
  <c r="J19" i="42"/>
  <c r="J17" i="43"/>
  <c r="J27" i="42"/>
  <c r="J29" i="41"/>
  <c r="J32" i="41"/>
  <c r="J35" i="38"/>
  <c r="J38" i="38"/>
  <c r="J58" i="37"/>
  <c r="J21" i="40"/>
  <c r="J22" i="39"/>
  <c r="J21" i="41"/>
  <c r="J22" i="40"/>
  <c r="J35" i="39"/>
  <c r="J38" i="39"/>
  <c r="J58" i="38"/>
  <c r="J27" i="43"/>
  <c r="J29" i="42"/>
  <c r="J32" i="42"/>
  <c r="J19" i="43"/>
  <c r="D9" i="40"/>
  <c r="D11" i="40"/>
  <c r="D7" i="41"/>
  <c r="J7" i="40"/>
  <c r="J9" i="40"/>
  <c r="J11" i="40"/>
  <c r="J29" i="43"/>
  <c r="J32" i="43"/>
  <c r="J35" i="40"/>
  <c r="J38" i="40"/>
  <c r="J58" i="39"/>
  <c r="D9" i="41"/>
  <c r="D11" i="41"/>
  <c r="D7" i="42"/>
  <c r="J7" i="41"/>
  <c r="J9" i="41"/>
  <c r="J11" i="41"/>
  <c r="J21" i="42"/>
  <c r="J22" i="41"/>
  <c r="J35" i="41"/>
  <c r="J38" i="41"/>
  <c r="J58" i="40"/>
  <c r="D9" i="42"/>
  <c r="D11" i="42"/>
  <c r="D7" i="43"/>
  <c r="J7" i="42"/>
  <c r="J9" i="42"/>
  <c r="J11" i="42"/>
  <c r="J21" i="43"/>
  <c r="J22" i="42"/>
  <c r="J7" i="43"/>
  <c r="J9" i="43"/>
  <c r="J11" i="43"/>
  <c r="D9" i="43"/>
  <c r="D11" i="43"/>
  <c r="J22" i="43"/>
  <c r="J35" i="42"/>
  <c r="J38" i="42"/>
  <c r="J58" i="41"/>
  <c r="J35" i="43"/>
  <c r="J38" i="43"/>
  <c r="J58" i="42"/>
  <c r="F27" i="47"/>
  <c r="J58" i="43"/>
  <c r="C1" i="21"/>
  <c r="C1" i="9"/>
  <c r="C1" i="25"/>
  <c r="C1" i="8"/>
  <c r="C1" i="6"/>
  <c r="C1" i="16"/>
  <c r="C1" i="15"/>
  <c r="C1" i="30"/>
  <c r="B1" i="41"/>
  <c r="B1" i="35"/>
  <c r="C1" i="14"/>
  <c r="C1" i="28"/>
  <c r="C1" i="26"/>
  <c r="B1" i="37"/>
  <c r="B1" i="45"/>
  <c r="C1" i="13"/>
  <c r="C1" i="7"/>
  <c r="C1" i="19"/>
  <c r="B1" i="42"/>
  <c r="C1" i="27"/>
  <c r="B1" i="32"/>
  <c r="C1" i="29"/>
  <c r="C1" i="5"/>
  <c r="C1" i="23"/>
  <c r="B1" i="43"/>
  <c r="B1" i="34"/>
  <c r="C1" i="24"/>
  <c r="D42" i="50"/>
  <c r="P42" i="50"/>
  <c r="S33" i="50"/>
  <c r="I42" i="50"/>
  <c r="S27" i="50"/>
  <c r="K42" i="50"/>
  <c r="S37" i="50"/>
  <c r="S14" i="50"/>
  <c r="S11" i="50"/>
  <c r="S16" i="50"/>
  <c r="R21" i="50"/>
  <c r="E42" i="50"/>
  <c r="S36" i="50"/>
  <c r="S28" i="50"/>
  <c r="S18" i="50"/>
  <c r="S20" i="50"/>
  <c r="Q21" i="50"/>
  <c r="H7" i="48"/>
  <c r="R39" i="50"/>
  <c r="H4" i="48"/>
  <c r="Q39" i="50"/>
  <c r="S39" i="50"/>
  <c r="I30" i="45"/>
  <c r="F15" i="47"/>
  <c r="E47" i="46"/>
  <c r="F40" i="47"/>
  <c r="F54" i="47"/>
  <c r="S21" i="50"/>
  <c r="R42" i="50"/>
  <c r="K9" i="47"/>
  <c r="P23" i="47"/>
  <c r="H19" i="48"/>
  <c r="H20" i="48"/>
  <c r="P22" i="47"/>
  <c r="H10" i="48"/>
  <c r="K12" i="47"/>
  <c r="L12" i="47"/>
  <c r="L9" i="47"/>
  <c r="Q42" i="50"/>
  <c r="M12" i="47"/>
  <c r="P24" i="47"/>
  <c r="P28" i="47"/>
  <c r="K18" i="47"/>
  <c r="M18" i="47"/>
  <c r="K15" i="47"/>
  <c r="M15" i="47"/>
  <c r="M9" i="47"/>
</calcChain>
</file>

<file path=xl/sharedStrings.xml><?xml version="1.0" encoding="utf-8"?>
<sst xmlns="http://schemas.openxmlformats.org/spreadsheetml/2006/main" count="1406" uniqueCount="504">
  <si>
    <t>MAJOR EQUIPMENT PURCHASES - Include all payments for the procurement of equipment such as tents,</t>
  </si>
  <si>
    <t>REPAIRS &amp; MAINTENANCE - Show costs of repairs and maintenance for HQ building, grounds and</t>
  </si>
  <si>
    <t>Columns 4 to 14 are items generally administered by the Group Committee, and approval is required by the</t>
  </si>
  <si>
    <t>The Scout Association of Australia - New South Wales Branch</t>
  </si>
  <si>
    <t>Information for Treasurers</t>
  </si>
  <si>
    <t>Worksheet Instructions</t>
  </si>
  <si>
    <t>invalidate data linked to other reports.</t>
  </si>
  <si>
    <t>Totals automatically transfer to other Workbooks.</t>
  </si>
  <si>
    <t>Just hit your Print icon.</t>
  </si>
  <si>
    <r>
      <t xml:space="preserve">As this Workbook is linked to other Workbooks, please </t>
    </r>
    <r>
      <rPr>
        <b/>
        <sz val="10"/>
        <rFont val="Arial"/>
        <family val="2"/>
      </rPr>
      <t>do not</t>
    </r>
    <r>
      <rPr>
        <sz val="10"/>
        <rFont val="Arial"/>
        <family val="2"/>
      </rPr>
      <t xml:space="preserve"> insert new rows or columns as this could</t>
    </r>
  </si>
  <si>
    <t>Definitions and Uses of Cash Book columns - CB4</t>
  </si>
  <si>
    <t>MISC EXPENSES - Any item not specified elsewhere. Use for expenses such as PO box fees, stamps,</t>
  </si>
  <si>
    <t>printing &amp; stationery, floral tributes, etc.</t>
  </si>
  <si>
    <t>BANK CHARGES - Show any bank charges such as Government Debits Tax, cheque book fees, etc.</t>
  </si>
  <si>
    <t>SPECIAL ACTIVITIES - Include all monies spent on special activities or events as outlined in matching column</t>
  </si>
  <si>
    <r>
      <t xml:space="preserve">under RECEIPTS Col 6. </t>
    </r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Monies raised through fundraising appeals and used to subsidise, for example</t>
    </r>
  </si>
  <si>
    <t>Jamboree Fees, are shown here.</t>
  </si>
  <si>
    <t>ELECTRICITY/RATES/INSURANCE - Include electricity, water rates, council rates, lease rental, garbage</t>
  </si>
  <si>
    <t>collection costs, insurance premiums, etc.</t>
  </si>
  <si>
    <t>FUNDRAISING EXPENDITURE - Include ALL expenditure incurred directly on fundraising. Expenditure is</t>
  </si>
  <si>
    <r>
      <t xml:space="preserve">confined wholly to the costs of fundraising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the manner in which the net surplus from fundraising appeals</t>
    </r>
  </si>
  <si>
    <r>
      <t xml:space="preserve">is applied to the objects or purpose of the appeals. Expenditure must include </t>
    </r>
    <r>
      <rPr>
        <b/>
        <sz val="10"/>
        <rFont val="Arial"/>
        <family val="2"/>
      </rPr>
      <t>ALL</t>
    </r>
    <r>
      <rPr>
        <sz val="10"/>
        <rFont val="Arial"/>
        <family val="2"/>
      </rPr>
      <t xml:space="preserve"> expenses directly incurred</t>
    </r>
  </si>
  <si>
    <t>costs, purchase of goods/services to be sold, Region portion of Scout Job Month, etc. At month end, transfer</t>
  </si>
  <si>
    <t>fundraising appeal is conducted more than once during the year show in the same column.</t>
  </si>
  <si>
    <t>cooking utensils, furniture, flags, boats, vehicles, etc. and major extensions/additions to buildings.</t>
  </si>
  <si>
    <t>LEADER COSTS - Include such things as training course fees, attendance at training costs, distant travel,</t>
  </si>
  <si>
    <t>etc., where such costs would be an unreasonable burden on the individual.</t>
  </si>
  <si>
    <t xml:space="preserve">SECTION EXPENSES -  Payment to or on behalf of Sections from their accounts for the purchase of items </t>
  </si>
  <si>
    <t>incidental items such as gas bottle refills, mantles, batteries, etc.</t>
  </si>
  <si>
    <t>CHEQUE AMOUNT - The value of each cheque drawn by the Committee which will appear on the Bank</t>
  </si>
  <si>
    <t>Statement.</t>
  </si>
  <si>
    <t>If you wish to print the Statement of Payments, the page setup has been designed to print all on one page.</t>
  </si>
  <si>
    <t>Enter cheque data from cell A6. Categorise the expenditure in Columns 4 to 19. The cheque amount in</t>
  </si>
  <si>
    <t>Column 20 will calculate automatically. Please ensure this agrees with the cheque amount.</t>
  </si>
  <si>
    <t>Groups will achieve better control and easier operation if ALL PAYMENTS ARE MADE BY CHEQUE.</t>
  </si>
  <si>
    <t>Group Committee at one of their normal monthly meetings before funds may be spent or utilised.</t>
  </si>
  <si>
    <t>An exception to this may be where the Committee has given prior approval (recorded in Group Committee</t>
  </si>
  <si>
    <t>expenditure for Annual Registration Fees and Insurance.</t>
  </si>
  <si>
    <r>
      <t xml:space="preserve">Fundraising income and expenditure is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to be recorded through Section funds.</t>
    </r>
  </si>
  <si>
    <t>DATE</t>
  </si>
  <si>
    <t>PARTICULARS</t>
  </si>
  <si>
    <t>SPECIAL ACTIVITY</t>
  </si>
  <si>
    <t>REGIST FEES</t>
  </si>
  <si>
    <t>FUND RAISING</t>
  </si>
  <si>
    <t>TOTALS</t>
  </si>
  <si>
    <t>CHEQUE NO.</t>
  </si>
  <si>
    <t>MISC EXPENSE</t>
  </si>
  <si>
    <t>BANK CHARGES</t>
  </si>
  <si>
    <t>ELECT RATES INSUR</t>
  </si>
  <si>
    <t>MAJOR EQUIP/ BUILDINGS</t>
  </si>
  <si>
    <t>REPAIRS MAINT</t>
  </si>
  <si>
    <t>LEADER COSTS</t>
  </si>
  <si>
    <t>CHEQUE AMOUNT</t>
  </si>
  <si>
    <t>are linked to this and the name will carry through to other reports automatically.</t>
  </si>
  <si>
    <t>Formation:</t>
  </si>
  <si>
    <t>Instructions for Cash Book CB4</t>
  </si>
  <si>
    <t>REGISTRATION FEES - Include Annual Formation Registration Fees paid at the AGM to Region/BHQ.</t>
  </si>
  <si>
    <t>LOANS REPAID - Payments to Region/Branch for repayment of Loans.</t>
  </si>
  <si>
    <t>INVEST MADE - Funds transferred/invested at call with Region/Branch Development Funds.</t>
  </si>
  <si>
    <t>15-18</t>
  </si>
  <si>
    <t>SPARE - Use for anything which you may wish to show separately.</t>
  </si>
  <si>
    <t>The worksheet is protected except for the input areas which are unprotected.</t>
  </si>
  <si>
    <t>If you wish to turn off the protection go to TOOLS - Protection - Unprotect Sheet. However, it is recommended</t>
  </si>
  <si>
    <t>Remember to input your Fundraising Expenditure by appeal into AR3.</t>
  </si>
  <si>
    <t>that you leave the protection ON to prevent accidentally overwriting formulae.</t>
  </si>
  <si>
    <t>Minutes) for the automatic payment of utility services, e.g.., electricity, water rates, rubbish collection etc., plus</t>
  </si>
  <si>
    <t>in the conduct of appeals, e.g.. Printing of receipt books or tickets, hire of halls, prizes purchased, advertising</t>
  </si>
  <si>
    <t>fundraising expenditure to the appropriate appeals column of the AR3, e.g.. Fete, cake stall, etc. If the same</t>
  </si>
  <si>
    <t>equipment, e.g.. Roof repairs, replacement of guttering, broken windows, tent repairs, fuel for mower, etc.</t>
  </si>
  <si>
    <t>related to training of Youth members, e.g.., craft material, low cost items for games, badges, low cost camping</t>
  </si>
  <si>
    <t>In Column 1 - Date - enter the date for the day only e.g.. 12 for the 12th day of the month.</t>
  </si>
  <si>
    <t>Total Expenditure</t>
  </si>
  <si>
    <t>TOTAL</t>
  </si>
  <si>
    <t>MONTH</t>
  </si>
  <si>
    <t>Total Income</t>
  </si>
  <si>
    <t>AMOUNT BANKED</t>
  </si>
  <si>
    <t>INTEREST REC'D</t>
  </si>
  <si>
    <t>MISC INCOME</t>
  </si>
  <si>
    <t>Region:</t>
  </si>
  <si>
    <t>SPARE</t>
  </si>
  <si>
    <t>If you wish to use the SPARE column, rename it in the Summ of Receipts and Payments only as all the months</t>
  </si>
  <si>
    <t>Instructions for Cash Book CB3</t>
  </si>
  <si>
    <t xml:space="preserve">Every Scouter and Committee person when passing money from one to another - </t>
  </si>
  <si>
    <t>Must Check the Amount Together - then Give and Receive a Receipt</t>
  </si>
  <si>
    <t>Both these actions are essential - even with friends and long-term acquaintances, mistakes are easily made.</t>
  </si>
  <si>
    <r>
      <t xml:space="preserve">Misunderstandings arise - nasty situations follow. </t>
    </r>
    <r>
      <rPr>
        <b/>
        <sz val="10"/>
        <rFont val="Arial"/>
        <family val="2"/>
      </rPr>
      <t>A Receipt makes it Legal and Tidy.</t>
    </r>
  </si>
  <si>
    <t>Count money together and then give a receipt.</t>
  </si>
  <si>
    <t>Generally, Scouters can pass their Sectional money direct to the Treasurer. However, if your Group Leader</t>
  </si>
  <si>
    <r>
      <t xml:space="preserve">has a rule that the money must go via the Group Leader, that is fine. However, </t>
    </r>
    <r>
      <rPr>
        <b/>
        <sz val="10"/>
        <rFont val="Arial"/>
        <family val="2"/>
      </rPr>
      <t>two counts, two receipts.</t>
    </r>
  </si>
  <si>
    <t xml:space="preserve">Within the Mob, Pack, Troop and Unit, sub books are an established acceptable method. </t>
  </si>
  <si>
    <r>
      <t xml:space="preserve">However, they are not without possible problems. </t>
    </r>
    <r>
      <rPr>
        <b/>
        <sz val="10"/>
        <rFont val="Arial"/>
        <family val="2"/>
      </rPr>
      <t>Beware.</t>
    </r>
  </si>
  <si>
    <t>This statement therefore covers every conceivable situation, e.g..</t>
  </si>
  <si>
    <t>Job Month money, Street Stalls, Raffles, Registration Fees, Camp Fees, etc.</t>
  </si>
  <si>
    <t>Count together - Issue and Receive a Receipt.</t>
  </si>
  <si>
    <t>Definitions and Uses of Cash Book columns - CB3</t>
  </si>
  <si>
    <t>MISC INCOME - Any income not specified elsewhere.</t>
  </si>
  <si>
    <t>INTEREST REC'D - All interest actually received, from the Bank as per bank statements, from Region or from</t>
  </si>
  <si>
    <t>Branch. Interest on funds invested, which is added to amount invested rather than paid, is not entered in Col 5,</t>
  </si>
  <si>
    <t>BUT IS SHOWN IN THE "Summary of Investments" box on the monthly Reports.</t>
  </si>
  <si>
    <t>SPECIAL ACTIVITY - Include all fees received from Group members for any special activity or event,</t>
  </si>
  <si>
    <t>e.g.. Jamborees, Jamborettes, Ventures, Group Camps, Group Snow Trips, etc.</t>
  </si>
  <si>
    <t>Fundraising receipts for special activities are not to be shown here.</t>
  </si>
  <si>
    <t>REGISTRATION FEES - Fees received from Formation members to cover Branch Affiliation Fees, Region</t>
  </si>
  <si>
    <t>levies, Committee fees (if collected), but excluding any subscriptions collected on behalf of a Section.</t>
  </si>
  <si>
    <t xml:space="preserve">HALL RENT - Regular (License Fees) - Monies received from rent of your Scout Hall to Play Groups, Dance </t>
  </si>
  <si>
    <t xml:space="preserve">Schools, Karate Classes, etc. Licenseees should have their own Public Liability Insurance cover.  Note that, </t>
  </si>
  <si>
    <t>for the full protection of all Committee members, all such rentals should be formalised in a licence agreement</t>
  </si>
  <si>
    <r>
      <t>prepared by Branch Headquarters.</t>
    </r>
    <r>
      <rPr>
        <b/>
        <sz val="10"/>
        <rFont val="Arial"/>
        <family val="2"/>
      </rPr>
      <t xml:space="preserve"> Income from rental of halls should never be classified as "Fund-</t>
    </r>
  </si>
  <si>
    <t>raising Income".</t>
  </si>
  <si>
    <t xml:space="preserve">HALL RENT - Casual - Monies received from rent of your Scout Hall for private functions such as birthday </t>
  </si>
  <si>
    <t xml:space="preserve">parties, wedding receptions/anniversaries, christening receptions, and reunions.  The Group is required to </t>
  </si>
  <si>
    <t>complete and submit Form P2 to Branch Headquaters prior to each event.</t>
  </si>
  <si>
    <r>
      <t xml:space="preserve">FUNDRAISING - Include gross income from </t>
    </r>
    <r>
      <rPr>
        <b/>
        <sz val="10"/>
        <rFont val="Arial"/>
        <family val="2"/>
      </rPr>
      <t>ALL</t>
    </r>
    <r>
      <rPr>
        <sz val="10"/>
        <rFont val="Arial"/>
        <family val="2"/>
      </rPr>
      <t xml:space="preserve"> fundraising appeals. Income includes all manner of income</t>
    </r>
  </si>
  <si>
    <t>obtained from fundraising appeals, e.g.. Donations received, Corporate sponsorship, proceeds from raffle sales,</t>
  </si>
  <si>
    <t>fetes, delivery of telephone books, etc., proceeds from the sale of goods and services such as fertiliser,</t>
  </si>
  <si>
    <t>chocolates, lamingtons, cake stalls, etc., dances, bottle drives, Scout Job Month proceeds, etc. Do not</t>
  </si>
  <si>
    <t>include rent from halls.</t>
  </si>
  <si>
    <t>Fundraising income must be itemised on the Fundraising Income and Expenditure Statement AR3 by appeal,</t>
  </si>
  <si>
    <t>e.g.. Fete, cake stall, etc. If the same fundraising appeal is conducted more than once during the year, show in</t>
  </si>
  <si>
    <t>the same column.</t>
  </si>
  <si>
    <r>
      <t xml:space="preserve">Note: </t>
    </r>
    <r>
      <rPr>
        <sz val="10"/>
        <rFont val="Arial"/>
        <family val="2"/>
      </rPr>
      <t xml:space="preserve">Fundraising expenses are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to be offset against income. Gross income must be shown.</t>
    </r>
  </si>
  <si>
    <t>11-12</t>
  </si>
  <si>
    <t>SPARES - Use for anything which you may wish to show separately or is appropriate to show under a</t>
  </si>
  <si>
    <t>separate column.</t>
  </si>
  <si>
    <t>INVEST REDEEMED - Funds brought back or redeemed from monies invested at call at BHQ or Region.</t>
  </si>
  <si>
    <t>SECTION FUNDS - Include all monies received which are to be held on their behalf for the running of the</t>
  </si>
  <si>
    <t>Section, including subscriptions collected on behalf of the Section.</t>
  </si>
  <si>
    <t>TOTAL - To show the extended cross-total of each row.</t>
  </si>
  <si>
    <t>AMOUNT BANKED - To record the total of each Bank Deposit which will be the total receipts (Column 19)</t>
  </si>
  <si>
    <t>since last Bank Deposit. Amount must agree with deposit amount as per Bank Statement.</t>
  </si>
  <si>
    <r>
      <t xml:space="preserve">As this Workbook is linked to other Workbooks, please </t>
    </r>
    <r>
      <rPr>
        <b/>
        <sz val="10"/>
        <rFont val="Arial"/>
        <family val="2"/>
      </rPr>
      <t>do not</t>
    </r>
    <r>
      <rPr>
        <sz val="10"/>
        <rFont val="Arial"/>
        <family val="2"/>
      </rPr>
      <t xml:space="preserve"> insert new rows or columns as this could</t>
    </r>
  </si>
  <si>
    <t>If more rows are needed, combine a range of receipts for like items rather than use individual rows per receipt.</t>
  </si>
  <si>
    <t>Enter your Formation name in cell C1. This will then automatically flow through to all other Reports.</t>
  </si>
  <si>
    <t>Enter receipt data from cell A6.</t>
  </si>
  <si>
    <t>If you wish to print the Statement of Receipts, the page setup has been designed to print all on one page.</t>
  </si>
  <si>
    <t>If you wish to use the SPARE columns, rename them in the JAN Worksheet only as the other Worksheets</t>
  </si>
  <si>
    <t>There is a separate Worksheet for each Month.</t>
  </si>
  <si>
    <t>Remember to enter your Fundraising Income by appeal on AR3.</t>
  </si>
  <si>
    <t>RECEIPT NO.</t>
  </si>
  <si>
    <t>HALL  RENT REG.</t>
  </si>
  <si>
    <t>HALL  RENT CASUAL</t>
  </si>
  <si>
    <t>LOANS REC'D  AND LOANS REDEEMED- Funds received by way of a Loan from BHQ or Region.</t>
  </si>
  <si>
    <t>14 - 17</t>
  </si>
  <si>
    <t>Instructions for Treasurer's Monthly Report</t>
  </si>
  <si>
    <t>This report is to be completed each month by the Treasurer and presented at each monthly Executive</t>
  </si>
  <si>
    <t>meeting.</t>
  </si>
  <si>
    <t>The Committee and Section Funds Operating Balances Report is intended to give the Monthly Section Fund</t>
  </si>
  <si>
    <t>Balances to Leaders within the Group and the Committee. This will allow the Section and Committee to</t>
  </si>
  <si>
    <t>manage and control their appropriate funds more efficiently.</t>
  </si>
  <si>
    <t>The Treasurer is required to present the latest Bank Statement to each monthly Group Committee Meeting.</t>
  </si>
  <si>
    <t xml:space="preserve">Where possible, a statement should be obtained monthly. The Group Committee Chairperson is to sign the </t>
  </si>
  <si>
    <t>cash book indicating that the statement was so presented and is in agreement with the Treasurer's Report.</t>
  </si>
  <si>
    <t>Data from other Workbooks is automatically updated when you answer "yes" to "Update Links" when</t>
  </si>
  <si>
    <t>opening this Workbook.</t>
  </si>
  <si>
    <t>In the month of January, you will need to input the following balances from your last year's Cash Book:</t>
  </si>
  <si>
    <t>General Funds (from AR2 Item 1 for last Year) to cell D7 in JAN Worksheet</t>
  </si>
  <si>
    <t>Special Funds (from AR2 Item 1 for last Year) to cell E7 in JAN Worksheet</t>
  </si>
  <si>
    <t>Joey Mob (from AR2 Item 1 for last Year) to cell F7 in JAN Worksheet</t>
  </si>
  <si>
    <t>Cub Pack (from AR2 Item 1 for last Year) to cell G7 in JAN Worksheet</t>
  </si>
  <si>
    <t>Scout Troop (from AR2 Item 1 for last Year) to cell H7 in JAN Worksheet</t>
  </si>
  <si>
    <t>Venturer Unit (from AR2 Item 1 for last Year) to cell I7 in JAN Worksheet</t>
  </si>
  <si>
    <t>Investments (from AR2 Item 4 for last Year) to cell I15 in JAN Worksheet</t>
  </si>
  <si>
    <t>Loans (from AR2 Item 7 for last Year) to cell I15 in JAN Worksheet</t>
  </si>
  <si>
    <t>After this, these balances will transfer automatically to following months.</t>
  </si>
  <si>
    <t>Each month, the following data will need to be entered:</t>
  </si>
  <si>
    <t>Investment Interest capitalised (i.e.. Added to amount invested) to cell I18</t>
  </si>
  <si>
    <t>Loan Interest capitalised (i.e.. Added to amount borrowed) to cell I25</t>
  </si>
  <si>
    <t>Unpresented Cheques to cell C41 onwards</t>
  </si>
  <si>
    <t>Outstanding Deposits to cell C54</t>
  </si>
  <si>
    <t>The page setup has been designed to print the Monthly Report on one page. Just hit your Print icon.</t>
  </si>
  <si>
    <t>There is a separate Worksheet for each Month with totals being carried forward automatically.</t>
  </si>
  <si>
    <t>Committee and Section Funds Operating Balances</t>
  </si>
  <si>
    <t>General Funds</t>
  </si>
  <si>
    <t>Special Funds</t>
  </si>
  <si>
    <t>Joey     Mob</t>
  </si>
  <si>
    <t>Cub   Pack</t>
  </si>
  <si>
    <t>Scout Troop</t>
  </si>
  <si>
    <t>Venturer Unit</t>
  </si>
  <si>
    <t>Total Funds</t>
  </si>
  <si>
    <t>Balance B/Fwd</t>
  </si>
  <si>
    <t>Add Receipts CB3</t>
  </si>
  <si>
    <t>Less Payments CB4</t>
  </si>
  <si>
    <t>Closing Balance</t>
  </si>
  <si>
    <t>Summary of Investments</t>
  </si>
  <si>
    <t>Month</t>
  </si>
  <si>
    <t>YTD</t>
  </si>
  <si>
    <t>Add:</t>
  </si>
  <si>
    <t>Interest capitalised</t>
  </si>
  <si>
    <t>Less:</t>
  </si>
  <si>
    <t>Summary of Loans</t>
  </si>
  <si>
    <t>Bank Reconciliation</t>
  </si>
  <si>
    <t>Total</t>
  </si>
  <si>
    <t>Cash Book Balance B/Fwd</t>
  </si>
  <si>
    <t>Closing Cash Book Balance</t>
  </si>
  <si>
    <t>Add: Unpresented Cheques</t>
  </si>
  <si>
    <t>Chq No.</t>
  </si>
  <si>
    <t>Payee</t>
  </si>
  <si>
    <t>Amount</t>
  </si>
  <si>
    <t>Less: Outstanding Deposits</t>
  </si>
  <si>
    <t>Date</t>
  </si>
  <si>
    <t>Bank Statement Balance</t>
  </si>
  <si>
    <t>Signed:</t>
  </si>
  <si>
    <t>Date:</t>
  </si>
  <si>
    <t>Treasurer</t>
  </si>
  <si>
    <t>Bank Statement Balance        $</t>
  </si>
  <si>
    <t>Dated:</t>
  </si>
  <si>
    <t xml:space="preserve">sighted at Committee meeting held on </t>
  </si>
  <si>
    <t>Chairperson</t>
  </si>
  <si>
    <t xml:space="preserve">Bank Statement Balance        </t>
  </si>
  <si>
    <t>REDEEMED DEPOSIT</t>
  </si>
  <si>
    <t>Less Columns 12 &amp; 13</t>
  </si>
  <si>
    <t>LOAN RECEIVED</t>
  </si>
  <si>
    <t>LOAN REPYMT</t>
  </si>
  <si>
    <t>INVEST (FORM.DEPOSIT)</t>
  </si>
  <si>
    <t>PAYMENTS CB 4</t>
  </si>
  <si>
    <t>RECEIPTS CB 3</t>
  </si>
  <si>
    <t xml:space="preserve">Additional Investment - CB4 </t>
  </si>
  <si>
    <t xml:space="preserve">Redeemed - CB3 </t>
  </si>
  <si>
    <t xml:space="preserve">Additional Borrowing - CB3 </t>
  </si>
  <si>
    <t>Redeemed - CB3</t>
  </si>
  <si>
    <t>Additional Borrowing - CB3</t>
  </si>
  <si>
    <t xml:space="preserve">Repayment - CB4 </t>
  </si>
  <si>
    <t>Repayment - CB4</t>
  </si>
  <si>
    <t xml:space="preserve">Add: Receipts for month as per CB3 </t>
  </si>
  <si>
    <t>Less: Payments for month as per CB4</t>
  </si>
  <si>
    <t xml:space="preserve">Less: Payments for month as per CB4 </t>
  </si>
  <si>
    <t>Add: Receipts for month as per CB3</t>
  </si>
  <si>
    <t>If you wish to print these reports, the page setup has been designed to print all on one page.</t>
  </si>
  <si>
    <t>These Worksheets summarise the full year totals automatically. No data input is required.</t>
  </si>
  <si>
    <r>
      <t xml:space="preserve">As this Workbook is linked to other Workbooks, please </t>
    </r>
    <r>
      <rPr>
        <b/>
        <sz val="10"/>
        <rFont val="Arial"/>
        <family val="2"/>
      </rPr>
      <t xml:space="preserve">do not </t>
    </r>
    <r>
      <rPr>
        <sz val="10"/>
        <rFont val="Arial"/>
        <family val="2"/>
      </rPr>
      <t>insert new rows or columns as this could</t>
    </r>
  </si>
  <si>
    <t>If you wish to turn off the protection go to Tools - Protection - Unprotect Sheet. However, it is recommended</t>
  </si>
  <si>
    <t>Instructions for Cash Book CB1</t>
  </si>
  <si>
    <t>Cash Book Balance B/Fwd from Previous Year</t>
  </si>
  <si>
    <t>Closing Cash Book Balance at Year End</t>
  </si>
  <si>
    <t>Add: Receipts for Year as per CB1.1 Col. 21</t>
  </si>
  <si>
    <t>Less: Payments for Year as per CB1.1 Col. 21</t>
  </si>
  <si>
    <t>Less Columns 12 &amp;13</t>
  </si>
  <si>
    <t>Income</t>
  </si>
  <si>
    <t>CB1</t>
  </si>
  <si>
    <t>This   Year</t>
  </si>
  <si>
    <t>Last   Year</t>
  </si>
  <si>
    <t>Chairperson's and Treasurer's Certificate</t>
  </si>
  <si>
    <t>Miscellaneous Income</t>
  </si>
  <si>
    <t>Interest Received</t>
  </si>
  <si>
    <t>Special Activities</t>
  </si>
  <si>
    <t>Registration Fees</t>
  </si>
  <si>
    <t xml:space="preserve"> (1) in respect of the Annual Financial Report in our opinion</t>
  </si>
  <si>
    <t>Hall Rent- Regular</t>
  </si>
  <si>
    <t xml:space="preserve">      (a) all Formation funds are recorded and correctly disclosed</t>
  </si>
  <si>
    <t>Hall Rent- Casual</t>
  </si>
  <si>
    <t xml:space="preserve">      (b) the Income &amp; Expenditure Statement gives a true &amp; fair view of all income &amp; expenditure</t>
  </si>
  <si>
    <t>Fundraising</t>
  </si>
  <si>
    <t xml:space="preserve">      (c) the Cash at Bank reconciliations, Investments &amp; Borrowings shown on AR2 are correct</t>
  </si>
  <si>
    <t xml:space="preserve">      (d) a current schedule of plant &amp; equipment has been correctly prepared and is attached</t>
  </si>
  <si>
    <t xml:space="preserve"> (2) in respect of Fundraising Appeals, in our opinion</t>
  </si>
  <si>
    <t>Joey Scout Mob</t>
  </si>
  <si>
    <t xml:space="preserve">      (a) the accounts give a true &amp; fair view of all income &amp; expenditure in respect of</t>
  </si>
  <si>
    <t>Cub Scout Pack</t>
  </si>
  <si>
    <t xml:space="preserve">           fundraising appeals</t>
  </si>
  <si>
    <t xml:space="preserve">      (b) the provision of the Charitable Fundraising Act 1991 &amp; the regulations under that Act &amp; the</t>
  </si>
  <si>
    <t xml:space="preserve">           conditions attached to the authority have been complied with</t>
  </si>
  <si>
    <t>Membership</t>
  </si>
  <si>
    <t>Year Start</t>
  </si>
  <si>
    <t>Year End</t>
  </si>
  <si>
    <t xml:space="preserve">      (c) the internal controls exercised are appropriate &amp; effective in accounting for all income received</t>
  </si>
  <si>
    <t>TOTAL INCOME</t>
  </si>
  <si>
    <t>Joeys</t>
  </si>
  <si>
    <t>Note: The accounts have been prepared on a cash basis. They have not</t>
  </si>
  <si>
    <t>Cubs</t>
  </si>
  <si>
    <t>Expenditure</t>
  </si>
  <si>
    <t xml:space="preserve">         been prepared in accordance with the Australian Accounting</t>
  </si>
  <si>
    <t>Scouts</t>
  </si>
  <si>
    <t>Miscellaneous Expenses</t>
  </si>
  <si>
    <t xml:space="preserve">         Standards</t>
  </si>
  <si>
    <t>Venturers</t>
  </si>
  <si>
    <t>Bank Charges</t>
  </si>
  <si>
    <t>Rovers</t>
  </si>
  <si>
    <t>Chairperson ________________________________________</t>
  </si>
  <si>
    <t>Leaders</t>
  </si>
  <si>
    <t>Electricity/Rates/Insurance</t>
  </si>
  <si>
    <t>Treasurer __________________________________________</t>
  </si>
  <si>
    <t>Major Equipment/Building</t>
  </si>
  <si>
    <t>Auditor's Report</t>
  </si>
  <si>
    <t>Repairs &amp; Maintenance</t>
  </si>
  <si>
    <t>Leader Costs</t>
  </si>
  <si>
    <t>I/We have examined the Income &amp; Expenditure Statement AR1, the Reconciliations AR2 and the</t>
  </si>
  <si>
    <t>Fundraising Income &amp; Expenditure Statement AR3 of the Scout Association of Australia, New South</t>
  </si>
  <si>
    <t>These are in agreement with the Records of the Formation. In my/our opinion, the Statements and</t>
  </si>
  <si>
    <t>Reconciliations set out on the Annual Report pages AR1 to AR3 give a true and fair view of the</t>
  </si>
  <si>
    <t>TOTAL EXPENDITURE</t>
  </si>
  <si>
    <t>at that date.</t>
  </si>
  <si>
    <t>CASH SURPLUS/(DEFICIT)</t>
  </si>
  <si>
    <t>Signed ________________________________ Qualifications ____________________________</t>
  </si>
  <si>
    <t>Date __________________</t>
  </si>
  <si>
    <t>Interest added to Investments</t>
  </si>
  <si>
    <t>(Interest added to Loans)</t>
  </si>
  <si>
    <t>Auditor's Name ____________________________________ Phone _______________________</t>
  </si>
  <si>
    <t>Two copies to Region</t>
  </si>
  <si>
    <t>Address ______________________________________________________________________</t>
  </si>
  <si>
    <t>Region to onforward one to Branch</t>
  </si>
  <si>
    <t>SURPLUS/(DEFICIT) FOR YEAR</t>
  </si>
  <si>
    <t xml:space="preserve">             _______________________________________________________________________</t>
  </si>
  <si>
    <t>Formation retains one copy</t>
  </si>
  <si>
    <t>SPARE 1</t>
  </si>
  <si>
    <t>SPARE 2</t>
  </si>
  <si>
    <t>SPARE 3</t>
  </si>
  <si>
    <t>We, ________________, Chairperson, _______________, Treasurer</t>
  </si>
  <si>
    <r>
      <t xml:space="preserve">1.  </t>
    </r>
    <r>
      <rPr>
        <b/>
        <u/>
        <sz val="10"/>
        <rFont val="Arial"/>
        <family val="2"/>
      </rPr>
      <t>Cash at Bank</t>
    </r>
  </si>
  <si>
    <r>
      <t xml:space="preserve">8.  </t>
    </r>
    <r>
      <rPr>
        <b/>
        <u/>
        <sz val="10"/>
        <rFont val="Arial"/>
        <family val="2"/>
      </rPr>
      <t>Fundraising</t>
    </r>
  </si>
  <si>
    <t>%</t>
  </si>
  <si>
    <t>Previous Year</t>
  </si>
  <si>
    <t>Committee Funds</t>
  </si>
  <si>
    <t>A</t>
  </si>
  <si>
    <t>Total Cost of Fundraising / Gross Income from Fundraising</t>
  </si>
  <si>
    <t>B</t>
  </si>
  <si>
    <t>Net Surplus from Fundraising / Gross Income from Fundraising</t>
  </si>
  <si>
    <t>C</t>
  </si>
  <si>
    <t>Total Cost of Services / Total Expenditure</t>
  </si>
  <si>
    <t>Cash Book Balance at Year End</t>
  </si>
  <si>
    <t>x</t>
  </si>
  <si>
    <r>
      <t xml:space="preserve">2.  </t>
    </r>
    <r>
      <rPr>
        <b/>
        <u/>
        <sz val="10"/>
        <rFont val="Arial"/>
        <family val="2"/>
      </rPr>
      <t>Cash Book Movements</t>
    </r>
  </si>
  <si>
    <t>D</t>
  </si>
  <si>
    <t>Total Cost of Services / Total Income Received</t>
  </si>
  <si>
    <t>Cash Book Balance at start of Year</t>
  </si>
  <si>
    <t>Add: Receipts for Year</t>
  </si>
  <si>
    <t>Less: Payments for Year</t>
  </si>
  <si>
    <r>
      <t xml:space="preserve">9.  </t>
    </r>
    <r>
      <rPr>
        <b/>
        <u/>
        <sz val="10"/>
        <rFont val="Arial"/>
        <family val="2"/>
      </rPr>
      <t>Statement showing how Funds Received from Fundraising Activities were applied</t>
    </r>
  </si>
  <si>
    <t>Fundraising Receipts per AR3</t>
  </si>
  <si>
    <r>
      <t xml:space="preserve">3.  </t>
    </r>
    <r>
      <rPr>
        <b/>
        <u/>
        <sz val="10"/>
        <rFont val="Arial"/>
        <family val="2"/>
      </rPr>
      <t>Bank Reconciliation</t>
    </r>
  </si>
  <si>
    <t>Fundraising Payments per AR3</t>
  </si>
  <si>
    <t>Balance as per Bank Statement</t>
  </si>
  <si>
    <t>Net Surplus from Fundraising</t>
  </si>
  <si>
    <t>Less: Unpresented Cheques</t>
  </si>
  <si>
    <t>Add: Deposits not on Statement</t>
  </si>
  <si>
    <t>This Surplus, together with other revenues, was applied in the provision of direct services to</t>
  </si>
  <si>
    <t>achieve the aims of Scouting through the provision of</t>
  </si>
  <si>
    <t>Equipment, Activities, Leader Support, etc.</t>
  </si>
  <si>
    <r>
      <t xml:space="preserve">Amounts marked </t>
    </r>
    <r>
      <rPr>
        <b/>
        <sz val="10"/>
        <rFont val="Arial"/>
        <family val="2"/>
      </rPr>
      <t>x</t>
    </r>
    <r>
      <rPr>
        <sz val="10"/>
        <rFont val="Arial"/>
        <family val="2"/>
      </rPr>
      <t xml:space="preserve"> must agree</t>
    </r>
  </si>
  <si>
    <t>In addition, funds were also applied to</t>
  </si>
  <si>
    <t>Bank and Branch</t>
  </si>
  <si>
    <t>A/c No.</t>
  </si>
  <si>
    <t>Expenditure on Administration</t>
  </si>
  <si>
    <r>
      <t xml:space="preserve">10. </t>
    </r>
    <r>
      <rPr>
        <b/>
        <u/>
        <sz val="10"/>
        <rFont val="Arial"/>
        <family val="2"/>
      </rPr>
      <t>Fundraising Appeals conducted during the Financial Year</t>
    </r>
  </si>
  <si>
    <r>
      <t xml:space="preserve">4.  </t>
    </r>
    <r>
      <rPr>
        <b/>
        <u/>
        <sz val="10"/>
        <rFont val="Arial"/>
        <family val="2"/>
      </rPr>
      <t>Investments</t>
    </r>
  </si>
  <si>
    <t>Held with:</t>
  </si>
  <si>
    <t>Balance at start of Year</t>
  </si>
  <si>
    <t>Interest Capitalised</t>
  </si>
  <si>
    <t>Additional Investment</t>
  </si>
  <si>
    <t>(Redeemed)</t>
  </si>
  <si>
    <t>Balance at Year End</t>
  </si>
  <si>
    <r>
      <t xml:space="preserve">5.  </t>
    </r>
    <r>
      <rPr>
        <b/>
        <u/>
        <sz val="10"/>
        <rFont val="Arial"/>
        <family val="2"/>
      </rPr>
      <t>Property</t>
    </r>
  </si>
  <si>
    <r>
      <t xml:space="preserve">11. </t>
    </r>
    <r>
      <rPr>
        <b/>
        <u/>
        <sz val="10"/>
        <rFont val="Arial"/>
        <family val="2"/>
      </rPr>
      <t>Information of any Material Occurrence</t>
    </r>
  </si>
  <si>
    <t>Insured Value</t>
  </si>
  <si>
    <t>6.  Equipment</t>
  </si>
  <si>
    <r>
      <t xml:space="preserve">7.  </t>
    </r>
    <r>
      <rPr>
        <b/>
        <u/>
        <sz val="10"/>
        <rFont val="Arial"/>
        <family val="2"/>
      </rPr>
      <t>Loans/Borrowings</t>
    </r>
  </si>
  <si>
    <t>From:</t>
  </si>
  <si>
    <t>Additional Borrowings</t>
  </si>
  <si>
    <t>(Repayments)</t>
  </si>
  <si>
    <t>Fornation retains one copy</t>
  </si>
  <si>
    <t>Fundraising Worksheet</t>
  </si>
  <si>
    <t>This</t>
  </si>
  <si>
    <t>Last</t>
  </si>
  <si>
    <t>Year</t>
  </si>
  <si>
    <t>1.  Total Cost of Fundraising</t>
  </si>
  <si>
    <t>Total Expenses per AR3</t>
  </si>
  <si>
    <t>2.  Gross Income from Fundraising</t>
  </si>
  <si>
    <t>Total Income per AR3</t>
  </si>
  <si>
    <t>3.  Net Surplus from Fundraising</t>
  </si>
  <si>
    <t>Total Surplus per AR3</t>
  </si>
  <si>
    <t>4.  Total Cost of Scouting Services</t>
  </si>
  <si>
    <t>Less Administration Costs per CB1</t>
  </si>
  <si>
    <t>Misc Expenses Col 4</t>
  </si>
  <si>
    <t>Bank Charges Col 5</t>
  </si>
  <si>
    <t>Elec/Rates/Insur Col 8</t>
  </si>
  <si>
    <t>Less Total Cost of Fundraising</t>
  </si>
  <si>
    <t>Total Spent on Scouting Services</t>
  </si>
  <si>
    <t>5.  Total Expenditure</t>
  </si>
  <si>
    <t>6.  Total Income Received</t>
  </si>
  <si>
    <t>Instructions for Fundraising Report AR3</t>
  </si>
  <si>
    <t>Fundraising income and expenditure must be itemised on the Fundraising Income and Expenditure</t>
  </si>
  <si>
    <t>Statement AR3 by appeal, e.g. fete, cake stall, etc. If the same fundraising appeal is conducted more than</t>
  </si>
  <si>
    <t>once during the year, show details in the same column.</t>
  </si>
  <si>
    <r>
      <t>Note:</t>
    </r>
    <r>
      <rPr>
        <sz val="10"/>
        <rFont val="Arial"/>
        <family val="2"/>
      </rPr>
      <t xml:space="preserve"> Fundraising expenses are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to be offset against income. Gross income must be shown.</t>
    </r>
  </si>
  <si>
    <t>Enter the Income by appeal for each month into the cell range B9 to P20.</t>
  </si>
  <si>
    <t>Enter the Expenses by appeal for each month into the cell range B27 to P38.</t>
  </si>
  <si>
    <t>Check that the totals in columns Q and R agree.</t>
  </si>
  <si>
    <t>RECEIPTS</t>
  </si>
  <si>
    <t>Check</t>
  </si>
  <si>
    <t>X</t>
  </si>
  <si>
    <t>Must agree</t>
  </si>
  <si>
    <t>PAYMENTS</t>
  </si>
  <si>
    <t>Total Expenses</t>
  </si>
  <si>
    <t>CB4 Col 9 Total</t>
  </si>
  <si>
    <t>Surplus/</t>
  </si>
  <si>
    <t>(Deficiency)</t>
  </si>
  <si>
    <t>1 - Preliminary:  Please enter the name of your Region, Formation and the year-end.</t>
  </si>
  <si>
    <t>Example:  South Coast &amp; Tablelands Region</t>
  </si>
  <si>
    <t>Example:  1st Keiraville Scout Group</t>
    <phoneticPr fontId="0" type="noConversion"/>
  </si>
  <si>
    <t>Year -end:</t>
  </si>
  <si>
    <t>Once above are entered, there is no need to re-enter them again in other spreadsheets.</t>
  </si>
  <si>
    <t>CB2</t>
  </si>
  <si>
    <t>Register of Receipts books</t>
  </si>
  <si>
    <t>CB3</t>
  </si>
  <si>
    <t>Cash Receipts by Month</t>
  </si>
  <si>
    <t>CB4</t>
  </si>
  <si>
    <t>Cash Payments by Month</t>
  </si>
  <si>
    <t>AR1</t>
  </si>
  <si>
    <t>Annual Report  - only last year's figures &amp; membership numbers</t>
  </si>
  <si>
    <t>AR2</t>
  </si>
  <si>
    <t>Reconciliations - enter only selected items as required.  Refer Notes.</t>
  </si>
  <si>
    <t>AR3</t>
  </si>
  <si>
    <t>Treasurer's Montly Report - enter only required Jan. opening balances.  Refer Notes.</t>
  </si>
  <si>
    <t>3 -  Spreadsheets not requiring any input:</t>
  </si>
  <si>
    <t>Bank Reconciliation - End of year bank reconciliation.  Automatically calculated if inputs required</t>
  </si>
  <si>
    <t xml:space="preserve">    are entered in Treasurer's Mthly Reports.xls.</t>
  </si>
  <si>
    <t>TR</t>
  </si>
  <si>
    <t xml:space="preserve">CB1.1 </t>
  </si>
  <si>
    <t>CB1.2</t>
  </si>
  <si>
    <t>CB3 Col 10 Total</t>
  </si>
  <si>
    <t>Total Payments per CB1.1 Col 21</t>
  </si>
  <si>
    <t>Total Banked per CB1.1 Col 21</t>
  </si>
  <si>
    <t>Fundraising by type - totals calculated automatically</t>
  </si>
  <si>
    <t>Instructions for Annual Report AR1</t>
  </si>
  <si>
    <t>A registered company Auditor or qualified Accountant (ACA/CPA/NIA), where available, or other person</t>
  </si>
  <si>
    <t>approved by the Region, should carry out the audit of the Committee's financial records. An Auditor shall not</t>
  </si>
  <si>
    <t>be an office bearer, member of the Committee or closely related to any member of the Committee.</t>
  </si>
  <si>
    <t>When called upon to do so, the Auditor should examine the books of accounts and vouchers from each</t>
  </si>
  <si>
    <t>Section of the Formation and the Group Committee, and shall report to the Group Leader and Group</t>
  </si>
  <si>
    <t>Committee at least once a year for presentation at the AGM, on their examination of the Formation's financial</t>
  </si>
  <si>
    <t>records, statements and annual report.</t>
  </si>
  <si>
    <r>
      <t xml:space="preserve">It is a requirement that the </t>
    </r>
    <r>
      <rPr>
        <u/>
        <sz val="10"/>
        <rFont val="Arial"/>
        <family val="2"/>
      </rPr>
      <t>qualifications of the Auditor be shown</t>
    </r>
    <r>
      <rPr>
        <sz val="10"/>
        <rFont val="Arial"/>
        <family val="2"/>
      </rPr>
      <t xml:space="preserve"> on the report beside the Auditor's </t>
    </r>
    <r>
      <rPr>
        <u/>
        <sz val="10"/>
        <rFont val="Arial"/>
        <family val="2"/>
      </rPr>
      <t>signature</t>
    </r>
    <r>
      <rPr>
        <sz val="10"/>
        <rFont val="Arial"/>
        <family val="2"/>
      </rPr>
      <t>.</t>
    </r>
  </si>
  <si>
    <t>These Worksheets summarise the full year totals from CB1 automatically.</t>
  </si>
  <si>
    <t>You will need to input the following data:</t>
  </si>
  <si>
    <t xml:space="preserve">  last year's income from the last year's AR1 to cells F7to F21</t>
  </si>
  <si>
    <t xml:space="preserve">  last year's expenditure from last year's AR1 to cells F25 to F39</t>
  </si>
  <si>
    <t xml:space="preserve">  last year's Interest added to Investments from last year's  AR1 to cell F44</t>
  </si>
  <si>
    <t xml:space="preserve">  last year's Interest added to Loans from last year's AR1 to cell F45</t>
  </si>
  <si>
    <t xml:space="preserve">  Membership numbers at the start of the year to cells K22 to K27</t>
  </si>
  <si>
    <t xml:space="preserve">  Membership numbers at the end of the year to cells L22 to L27</t>
  </si>
  <si>
    <t>The page setup has been designed to print all on one page. Just hit your Print icon.</t>
  </si>
  <si>
    <t>Once printed, the Annual Report AR1 should be signed by the Chairperson and Treasurer and submitted</t>
  </si>
  <si>
    <t>to the Formation Auditor.</t>
  </si>
  <si>
    <t>Instructions for Annual Report AR2</t>
  </si>
  <si>
    <t>The Charitable Fundraising Act requires that we show how the Surplus from Fundraising Activities is applied.</t>
  </si>
  <si>
    <t>This is done on the Annual Report AR2.</t>
  </si>
  <si>
    <t>Generally there is no direct relationship between the surplus from fundraising and the spend on the necessities</t>
  </si>
  <si>
    <t xml:space="preserve">of the Group. To comply with the Act, we can give an indication by identifying the surplus from fundraising and </t>
  </si>
  <si>
    <t>then identifying our expenditure. Caution should be exercised in conducting Fundraising appeals for very</t>
  </si>
  <si>
    <t>specific purposes. The problem is that if a surplus occurs over the amount required for the specific purpose, it</t>
  </si>
  <si>
    <t>cannot be used for other purposes without the consent of the court. It is preferable to conduct Fundraising</t>
  </si>
  <si>
    <t>appeals for the general purposes of the Formation.</t>
  </si>
  <si>
    <t>The Report Worksheet summarises the full year totals from the other Worksheets automatically.</t>
  </si>
  <si>
    <t xml:space="preserve">  your Bank, Branch and Account Number details to cells B32 and F32</t>
  </si>
  <si>
    <t xml:space="preserve">  your Investment details to cell C35</t>
  </si>
  <si>
    <t xml:space="preserve">  your Property insurance value last year and this year to cells E43 and F43</t>
  </si>
  <si>
    <t xml:space="preserve">  your Equipment (Contents) insurance value last year and this year to cells E46 and F46</t>
  </si>
  <si>
    <t xml:space="preserve">  your Loans/Borrowing details to cell B49</t>
  </si>
  <si>
    <t>Item 11 - Information of any Material Occurrence (cell J44)</t>
  </si>
  <si>
    <t xml:space="preserve">  The Notes must contain information of any material matter or occurrence, including those of an adverse</t>
  </si>
  <si>
    <t xml:space="preserve">  nature such as an operating loss from Fundraising Appeals. Normally include:</t>
  </si>
  <si>
    <t xml:space="preserve">  - Details of any significant shortfall in the return from any fundraising appeal.</t>
  </si>
  <si>
    <t xml:space="preserve">  - Extraordinary item of income or expense which materially affects the financial accounts.</t>
  </si>
  <si>
    <t>The "Worksheet" supplies the ratio information for the boxes at Item 8 on the AR2 Report and also provides</t>
  </si>
  <si>
    <t>the information for Item 9.</t>
  </si>
  <si>
    <r>
      <t xml:space="preserve">You will need to input key information from your last year's Worksheet into the </t>
    </r>
    <r>
      <rPr>
        <sz val="10"/>
        <color indexed="10"/>
        <rFont val="Arial"/>
        <family val="2"/>
      </rPr>
      <t>highlighted</t>
    </r>
    <r>
      <rPr>
        <sz val="10"/>
        <rFont val="Arial"/>
        <family val="2"/>
      </rPr>
      <t xml:space="preserve"> cells.</t>
    </r>
  </si>
  <si>
    <t>The completion of this Worksheet is an absolute requirement to provide the percentages on AR2.</t>
  </si>
  <si>
    <t>Summary - This is the total by month of cash receipts and payments from CB3 and CB4, respectively.</t>
  </si>
  <si>
    <t>Register of Receipt Books</t>
  </si>
  <si>
    <t>BOOKS RECEIVED</t>
  </si>
  <si>
    <t>BOOKS ISSUED</t>
  </si>
  <si>
    <t>Supplier</t>
  </si>
  <si>
    <t xml:space="preserve">   Receipt Numbers</t>
  </si>
  <si>
    <t>Book No.</t>
  </si>
  <si>
    <t>To Whom Issued</t>
  </si>
  <si>
    <t>Signature</t>
  </si>
  <si>
    <t>Auditor's</t>
  </si>
  <si>
    <t>Commence</t>
  </si>
  <si>
    <t>Conclude</t>
  </si>
  <si>
    <t>Allocated</t>
  </si>
  <si>
    <t>Completed</t>
  </si>
  <si>
    <t>Initials</t>
  </si>
  <si>
    <t>Jan 1st</t>
  </si>
  <si>
    <t>On Hand</t>
  </si>
  <si>
    <t xml:space="preserve">Example: </t>
  </si>
  <si>
    <t>CB1.2 Annual Bank Reconciliation</t>
  </si>
  <si>
    <t xml:space="preserve">There is no need to enter any amounts or descriptions.  </t>
  </si>
  <si>
    <t>1. Move at the  beginning only those spreadsheets to be used during the month.</t>
  </si>
  <si>
    <t>2. Hide all, except one, and unhide those spreadsheets to be used during the month.</t>
  </si>
  <si>
    <t>3. If Utilities (Navigator) is available, select Sheets to show all the spreadsheets then click on the spreadsheet required.</t>
  </si>
  <si>
    <t>Note:  As there are 51 spreadsheets in this file including the notes/intructions, users may</t>
  </si>
  <si>
    <t>Notes for Completing Cash Book and Annual Report with xls file extension</t>
  </si>
  <si>
    <t>Enter the name of each fundraising appeal from cell B8 to cell P8.</t>
  </si>
  <si>
    <t xml:space="preserve">       e) compliance with the personal interest statement</t>
  </si>
  <si>
    <t>transactions of the Formation during the period ended 31 March 2024 and the state of affairs</t>
  </si>
  <si>
    <t xml:space="preserve">2 - Spreadsheets for Completion.  </t>
  </si>
  <si>
    <t>Joey     JOEY</t>
  </si>
  <si>
    <t>Joey Scout JOEY FUNDS</t>
  </si>
  <si>
    <t>JOEY FUNDS</t>
  </si>
  <si>
    <t>CUB FUNDS</t>
  </si>
  <si>
    <t>Cub Scout CUB FUNDS</t>
  </si>
  <si>
    <t>SCOUT FUNDS</t>
  </si>
  <si>
    <t>Scout SCOUT FUNDS</t>
  </si>
  <si>
    <t>VENTURER FUNDS</t>
  </si>
  <si>
    <t>Venturer VENTURER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</si>
</sst>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0_);\(0.00\)"/>
    <numFmt numFmtId="165" formatCode="_(* #,##0_);_(* \(#,##0\);_(* &quot;-&quot;_);_(@_)"/>
    <numFmt numFmtId="166" formatCode="0_);\(0\)"/>
    <numFmt numFmtId="167" formatCode="0%;\(0%\)"/>
    <numFmt numFmtId="168" formatCode="0.00000000000"/>
    <numFmt numFmtId="169" formatCode="&quot;$&quot;#,##0_);\(&quot;$&quot;#,##0\)"/>
    <numFmt numFmtId="170" formatCode="_(* #,##0.0_);_(* \(#,##0.0\);_(* &quot;-&quot;??_);_(@_)"/>
  </numFmts>
  <fonts count="16" x14ac:knownFonts="1">
    <font>
      <sz val="10"/>
      <name val="Arial"/>
    </font>
    <font>
      <b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7" fillId="0" borderId="0"/>
    <xf numFmtId="0" fontId="3" fillId="0" borderId="0"/>
    <xf numFmtId="9" fontId="3" fillId="0" borderId="0" applyFont="0" applyFill="0" applyBorder="0" applyAlignment="0" applyProtection="0"/>
  </cellStyleXfs>
  <cellXfs count="25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quotePrefix="1" applyNumberFormat="1" applyAlignment="1">
      <alignment horizontal="center"/>
    </xf>
    <xf numFmtId="1" fontId="4" fillId="0" borderId="0" xfId="0" applyNumberFormat="1" applyFont="1" applyAlignment="1" applyProtection="1">
      <alignment horizontal="left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164" fontId="4" fillId="0" borderId="0" xfId="0" applyNumberFormat="1" applyFont="1" applyBorder="1" applyAlignment="1" applyProtection="1">
      <alignment horizontal="right"/>
      <protection locked="0"/>
    </xf>
    <xf numFmtId="1" fontId="4" fillId="0" borderId="0" xfId="0" applyNumberFormat="1" applyFont="1" applyAlignment="1" applyProtection="1">
      <alignment horizontal="center"/>
    </xf>
    <xf numFmtId="1" fontId="4" fillId="0" borderId="0" xfId="0" applyNumberFormat="1" applyFont="1" applyAlignment="1" applyProtection="1">
      <alignment horizontal="left"/>
    </xf>
    <xf numFmtId="1" fontId="4" fillId="3" borderId="0" xfId="0" applyNumberFormat="1" applyFont="1" applyFill="1" applyAlignment="1" applyProtection="1">
      <alignment horizontal="center"/>
    </xf>
    <xf numFmtId="0" fontId="7" fillId="0" borderId="0" xfId="0" applyFont="1"/>
    <xf numFmtId="43" fontId="0" fillId="0" borderId="0" xfId="0" applyNumberFormat="1" applyProtection="1"/>
    <xf numFmtId="43" fontId="1" fillId="0" borderId="0" xfId="0" applyNumberFormat="1" applyFont="1" applyProtection="1">
      <protection locked="0"/>
    </xf>
    <xf numFmtId="43" fontId="4" fillId="0" borderId="0" xfId="0" applyNumberFormat="1" applyFont="1" applyAlignment="1" applyProtection="1">
      <alignment horizontal="right"/>
    </xf>
    <xf numFmtId="43" fontId="4" fillId="0" borderId="1" xfId="0" applyNumberFormat="1" applyFont="1" applyBorder="1" applyAlignment="1" applyProtection="1">
      <alignment horizontal="right"/>
    </xf>
    <xf numFmtId="43" fontId="4" fillId="0" borderId="0" xfId="0" applyNumberFormat="1" applyFont="1" applyBorder="1" applyAlignment="1" applyProtection="1">
      <alignment horizontal="right"/>
    </xf>
    <xf numFmtId="43" fontId="4" fillId="0" borderId="0" xfId="0" applyNumberFormat="1" applyFont="1" applyAlignment="1" applyProtection="1">
      <alignment horizontal="left"/>
    </xf>
    <xf numFmtId="43" fontId="4" fillId="3" borderId="0" xfId="0" applyNumberFormat="1" applyFont="1" applyFill="1" applyAlignment="1" applyProtection="1">
      <alignment horizontal="center" wrapText="1"/>
    </xf>
    <xf numFmtId="0" fontId="1" fillId="0" borderId="0" xfId="1" applyFont="1"/>
    <xf numFmtId="0" fontId="7" fillId="0" borderId="0" xfId="1"/>
    <xf numFmtId="0" fontId="1" fillId="0" borderId="0" xfId="1" applyFont="1" applyAlignment="1">
      <alignment horizontal="center"/>
    </xf>
    <xf numFmtId="0" fontId="2" fillId="0" borderId="0" xfId="1" applyFont="1"/>
    <xf numFmtId="0" fontId="7" fillId="0" borderId="0" xfId="1" applyAlignment="1">
      <alignment horizontal="center"/>
    </xf>
    <xf numFmtId="0" fontId="7" fillId="0" borderId="0" xfId="1" applyFont="1"/>
    <xf numFmtId="16" fontId="7" fillId="0" borderId="0" xfId="1" quotePrefix="1" applyNumberFormat="1" applyAlignment="1">
      <alignment horizontal="center"/>
    </xf>
    <xf numFmtId="1" fontId="4" fillId="0" borderId="0" xfId="1" applyNumberFormat="1" applyFont="1" applyAlignment="1" applyProtection="1">
      <alignment horizontal="left"/>
      <protection locked="0"/>
    </xf>
    <xf numFmtId="49" fontId="4" fillId="0" borderId="0" xfId="1" applyNumberFormat="1" applyFont="1" applyAlignment="1" applyProtection="1">
      <alignment horizontal="left"/>
      <protection locked="0"/>
    </xf>
    <xf numFmtId="164" fontId="4" fillId="0" borderId="0" xfId="1" applyNumberFormat="1" applyFont="1" applyAlignment="1" applyProtection="1">
      <alignment horizontal="right"/>
      <protection locked="0"/>
    </xf>
    <xf numFmtId="0" fontId="7" fillId="0" borderId="0" xfId="1" applyProtection="1">
      <protection locked="0"/>
    </xf>
    <xf numFmtId="0" fontId="7" fillId="0" borderId="0" xfId="1" applyFont="1" applyProtection="1">
      <protection locked="0"/>
    </xf>
    <xf numFmtId="0" fontId="4" fillId="4" borderId="0" xfId="0" applyFont="1" applyFill="1" applyAlignment="1" applyProtection="1">
      <alignment horizontal="center" wrapText="1"/>
    </xf>
    <xf numFmtId="43" fontId="4" fillId="4" borderId="0" xfId="0" applyNumberFormat="1" applyFont="1" applyFill="1" applyAlignment="1" applyProtection="1">
      <alignment horizontal="center" wrapText="1"/>
    </xf>
    <xf numFmtId="43" fontId="8" fillId="4" borderId="0" xfId="0" applyNumberFormat="1" applyFont="1" applyFill="1" applyAlignment="1" applyProtection="1">
      <alignment horizontal="center" wrapText="1"/>
    </xf>
    <xf numFmtId="164" fontId="4" fillId="4" borderId="0" xfId="1" applyNumberFormat="1" applyFont="1" applyFill="1" applyAlignment="1" applyProtection="1">
      <alignment horizontal="right"/>
      <protection locked="0"/>
    </xf>
    <xf numFmtId="0" fontId="7" fillId="4" borderId="0" xfId="1" applyFill="1" applyProtection="1">
      <protection locked="0"/>
    </xf>
    <xf numFmtId="164" fontId="4" fillId="2" borderId="0" xfId="1" applyNumberFormat="1" applyFont="1" applyFill="1" applyBorder="1" applyProtection="1">
      <protection locked="0"/>
    </xf>
    <xf numFmtId="164" fontId="4" fillId="2" borderId="0" xfId="1" applyNumberFormat="1" applyFont="1" applyFill="1" applyProtection="1">
      <protection locked="0"/>
    </xf>
    <xf numFmtId="164" fontId="4" fillId="2" borderId="2" xfId="1" applyNumberFormat="1" applyFont="1" applyFill="1" applyBorder="1" applyProtection="1">
      <protection locked="0"/>
    </xf>
    <xf numFmtId="0" fontId="4" fillId="2" borderId="0" xfId="1" applyFont="1" applyFill="1" applyProtection="1">
      <protection locked="0"/>
    </xf>
    <xf numFmtId="0" fontId="4" fillId="0" borderId="0" xfId="1" applyFont="1" applyProtection="1">
      <protection locked="0"/>
    </xf>
    <xf numFmtId="0" fontId="7" fillId="0" borderId="2" xfId="1" applyBorder="1" applyProtection="1">
      <protection locked="0"/>
    </xf>
    <xf numFmtId="14" fontId="7" fillId="0" borderId="0" xfId="1" applyNumberFormat="1" applyProtection="1">
      <protection locked="0"/>
    </xf>
    <xf numFmtId="164" fontId="4" fillId="0" borderId="0" xfId="1" applyNumberFormat="1" applyFont="1" applyFill="1" applyBorder="1" applyProtection="1"/>
    <xf numFmtId="164" fontId="4" fillId="0" borderId="0" xfId="1" applyNumberFormat="1" applyFont="1" applyProtection="1"/>
    <xf numFmtId="43" fontId="8" fillId="3" borderId="0" xfId="0" applyNumberFormat="1" applyFont="1" applyFill="1" applyAlignment="1" applyProtection="1">
      <alignment horizontal="center" wrapText="1"/>
    </xf>
    <xf numFmtId="43" fontId="1" fillId="0" borderId="0" xfId="1" applyNumberFormat="1" applyFont="1" applyProtection="1">
      <protection locked="0"/>
    </xf>
    <xf numFmtId="0" fontId="3" fillId="0" borderId="0" xfId="2"/>
    <xf numFmtId="0" fontId="2" fillId="0" borderId="0" xfId="2" applyFont="1"/>
    <xf numFmtId="0" fontId="1" fillId="0" borderId="0" xfId="2" applyFont="1"/>
    <xf numFmtId="0" fontId="1" fillId="0" borderId="0" xfId="2" applyFont="1" applyAlignment="1">
      <alignment horizontal="center"/>
    </xf>
    <xf numFmtId="0" fontId="3" fillId="0" borderId="0" xfId="2" applyProtection="1"/>
    <xf numFmtId="164" fontId="3" fillId="0" borderId="0" xfId="2" applyNumberFormat="1" applyFont="1" applyProtection="1"/>
    <xf numFmtId="164" fontId="3" fillId="0" borderId="0" xfId="2" applyNumberFormat="1" applyProtection="1"/>
    <xf numFmtId="164" fontId="3" fillId="0" borderId="1" xfId="2" applyNumberFormat="1" applyBorder="1" applyProtection="1"/>
    <xf numFmtId="0" fontId="4" fillId="2" borderId="0" xfId="0" applyFont="1" applyFill="1" applyAlignment="1" applyProtection="1">
      <alignment horizontal="center"/>
      <protection locked="0"/>
    </xf>
    <xf numFmtId="164" fontId="4" fillId="0" borderId="0" xfId="0" applyNumberFormat="1" applyFont="1" applyProtection="1"/>
    <xf numFmtId="0" fontId="10" fillId="0" borderId="0" xfId="2" applyFont="1"/>
    <xf numFmtId="0" fontId="4" fillId="2" borderId="0" xfId="2" applyFont="1" applyFill="1" applyProtection="1">
      <protection locked="0"/>
    </xf>
    <xf numFmtId="0" fontId="4" fillId="2" borderId="0" xfId="2" applyNumberFormat="1" applyFont="1" applyFill="1" applyProtection="1">
      <protection locked="0"/>
    </xf>
    <xf numFmtId="1" fontId="4" fillId="2" borderId="2" xfId="2" applyNumberFormat="1" applyFont="1" applyFill="1" applyBorder="1" applyProtection="1">
      <protection locked="0"/>
    </xf>
    <xf numFmtId="0" fontId="3" fillId="2" borderId="2" xfId="2" applyFill="1" applyBorder="1" applyProtection="1">
      <protection locked="0"/>
    </xf>
    <xf numFmtId="0" fontId="3" fillId="2" borderId="3" xfId="2" applyFill="1" applyBorder="1" applyProtection="1">
      <protection locked="0"/>
    </xf>
    <xf numFmtId="166" fontId="4" fillId="2" borderId="0" xfId="2" applyNumberFormat="1" applyFont="1" applyFill="1" applyProtection="1">
      <protection locked="0"/>
    </xf>
    <xf numFmtId="166" fontId="4" fillId="2" borderId="2" xfId="2" applyNumberFormat="1" applyFont="1" applyFill="1" applyBorder="1" applyProtection="1">
      <protection locked="0"/>
    </xf>
    <xf numFmtId="0" fontId="4" fillId="0" borderId="0" xfId="2" applyFont="1" applyAlignment="1" applyProtection="1">
      <alignment horizontal="center" wrapText="1"/>
    </xf>
    <xf numFmtId="164" fontId="4" fillId="0" borderId="0" xfId="2" applyNumberFormat="1" applyFont="1" applyFill="1" applyAlignment="1" applyProtection="1">
      <alignment horizontal="right"/>
      <protection locked="0"/>
    </xf>
    <xf numFmtId="164" fontId="4" fillId="0" borderId="0" xfId="2" applyNumberFormat="1" applyFont="1" applyAlignment="1" applyProtection="1">
      <alignment horizontal="right"/>
    </xf>
    <xf numFmtId="164" fontId="4" fillId="0" borderId="0" xfId="2" applyNumberFormat="1" applyFont="1" applyAlignment="1" applyProtection="1">
      <alignment horizontal="right"/>
      <protection locked="0"/>
    </xf>
    <xf numFmtId="164" fontId="4" fillId="0" borderId="1" xfId="2" applyNumberFormat="1" applyFont="1" applyBorder="1" applyAlignment="1" applyProtection="1">
      <alignment horizontal="right"/>
    </xf>
    <xf numFmtId="164" fontId="4" fillId="0" borderId="0" xfId="2" applyNumberFormat="1" applyFont="1" applyAlignment="1" applyProtection="1">
      <alignment horizontal="center"/>
      <protection locked="0"/>
    </xf>
    <xf numFmtId="164" fontId="3" fillId="0" borderId="0" xfId="2" applyNumberFormat="1" applyFont="1" applyAlignment="1" applyProtection="1">
      <alignment horizontal="center"/>
      <protection locked="0"/>
    </xf>
    <xf numFmtId="0" fontId="3" fillId="5" borderId="0" xfId="2" applyFill="1"/>
    <xf numFmtId="0" fontId="3" fillId="3" borderId="0" xfId="2" applyFill="1"/>
    <xf numFmtId="0" fontId="3" fillId="6" borderId="0" xfId="2" applyFill="1"/>
    <xf numFmtId="0" fontId="3" fillId="7" borderId="0" xfId="2" applyFill="1"/>
    <xf numFmtId="0" fontId="3" fillId="8" borderId="0" xfId="2" applyFill="1"/>
    <xf numFmtId="0" fontId="3" fillId="9" borderId="0" xfId="2" applyFill="1"/>
    <xf numFmtId="0" fontId="3" fillId="10" borderId="0" xfId="2" applyFill="1"/>
    <xf numFmtId="0" fontId="1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1" fillId="0" borderId="0" xfId="0" applyNumberFormat="1" applyFont="1" applyAlignment="1" applyProtection="1">
      <alignment horizontal="left"/>
      <protection locked="0"/>
    </xf>
    <xf numFmtId="0" fontId="1" fillId="4" borderId="0" xfId="0" applyFont="1" applyFill="1" applyProtection="1">
      <protection locked="0"/>
    </xf>
    <xf numFmtId="43" fontId="0" fillId="4" borderId="0" xfId="0" applyNumberFormat="1" applyFill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4" borderId="0" xfId="0" applyNumberForma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3" fontId="4" fillId="4" borderId="0" xfId="0" applyNumberFormat="1" applyFont="1" applyFill="1" applyAlignment="1" applyProtection="1">
      <alignment horizontal="center" wrapText="1"/>
      <protection locked="0"/>
    </xf>
    <xf numFmtId="43" fontId="4" fillId="4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43" fontId="4" fillId="0" borderId="0" xfId="0" applyNumberFormat="1" applyFont="1" applyAlignment="1" applyProtection="1">
      <alignment horizontal="right"/>
      <protection locked="0"/>
    </xf>
    <xf numFmtId="43" fontId="4" fillId="0" borderId="0" xfId="0" applyNumberFormat="1" applyFont="1" applyBorder="1" applyAlignment="1" applyProtection="1">
      <alignment horizontal="right"/>
      <protection locked="0"/>
    </xf>
    <xf numFmtId="1" fontId="1" fillId="3" borderId="0" xfId="0" applyNumberFormat="1" applyFont="1" applyFill="1" applyAlignment="1" applyProtection="1">
      <alignment horizontal="left"/>
      <protection locked="0"/>
    </xf>
    <xf numFmtId="43" fontId="4" fillId="3" borderId="0" xfId="0" applyNumberFormat="1" applyFont="1" applyFill="1" applyAlignment="1" applyProtection="1">
      <alignment horizontal="right"/>
      <protection locked="0"/>
    </xf>
    <xf numFmtId="1" fontId="3" fillId="3" borderId="0" xfId="0" applyNumberFormat="1" applyFont="1" applyFill="1" applyAlignment="1" applyProtection="1">
      <alignment horizontal="center"/>
      <protection locked="0"/>
    </xf>
    <xf numFmtId="0" fontId="0" fillId="3" borderId="0" xfId="0" applyNumberFormat="1" applyFill="1" applyAlignment="1" applyProtection="1">
      <alignment horizontal="center"/>
      <protection locked="0"/>
    </xf>
    <xf numFmtId="43" fontId="4" fillId="3" borderId="0" xfId="0" applyNumberFormat="1" applyFont="1" applyFill="1" applyAlignment="1" applyProtection="1">
      <alignment horizontal="center" wrapText="1"/>
      <protection locked="0"/>
    </xf>
    <xf numFmtId="0" fontId="0" fillId="0" borderId="0" xfId="0" applyProtection="1"/>
    <xf numFmtId="43" fontId="4" fillId="0" borderId="0" xfId="0" applyNumberFormat="1" applyFont="1" applyProtection="1"/>
    <xf numFmtId="43" fontId="4" fillId="0" borderId="1" xfId="0" applyNumberFormat="1" applyFont="1" applyBorder="1" applyProtection="1"/>
    <xf numFmtId="0" fontId="1" fillId="0" borderId="0" xfId="2" applyFont="1" applyProtection="1">
      <protection locked="0"/>
    </xf>
    <xf numFmtId="43" fontId="1" fillId="0" borderId="0" xfId="2" applyNumberFormat="1" applyFont="1" applyProtection="1">
      <protection locked="0"/>
    </xf>
    <xf numFmtId="0" fontId="3" fillId="0" borderId="0" xfId="2" applyProtection="1">
      <protection locked="0"/>
    </xf>
    <xf numFmtId="0" fontId="1" fillId="0" borderId="0" xfId="2" applyFont="1" applyAlignment="1" applyProtection="1">
      <alignment horizontal="left"/>
      <protection locked="0"/>
    </xf>
    <xf numFmtId="0" fontId="3" fillId="0" borderId="0" xfId="2" applyAlignment="1" applyProtection="1">
      <alignment horizontal="center"/>
      <protection locked="0"/>
    </xf>
    <xf numFmtId="164" fontId="3" fillId="0" borderId="0" xfId="2" applyNumberFormat="1" applyProtection="1">
      <protection locked="0"/>
    </xf>
    <xf numFmtId="0" fontId="3" fillId="0" borderId="0" xfId="2" applyAlignment="1" applyProtection="1">
      <alignment horizontal="right"/>
      <protection locked="0"/>
    </xf>
    <xf numFmtId="165" fontId="3" fillId="0" borderId="0" xfId="2" applyNumberFormat="1" applyFill="1" applyProtection="1">
      <protection locked="0"/>
    </xf>
    <xf numFmtId="164" fontId="3" fillId="0" borderId="3" xfId="2" applyNumberFormat="1" applyBorder="1" applyProtection="1">
      <protection locked="0"/>
    </xf>
    <xf numFmtId="0" fontId="1" fillId="0" borderId="0" xfId="1" applyFont="1" applyProtection="1">
      <protection locked="0"/>
    </xf>
    <xf numFmtId="0" fontId="1" fillId="0" borderId="0" xfId="1" applyFont="1" applyAlignment="1" applyProtection="1">
      <alignment horizontal="left"/>
      <protection locked="0"/>
    </xf>
    <xf numFmtId="0" fontId="2" fillId="0" borderId="0" xfId="1" applyFont="1" applyProtection="1">
      <protection locked="0"/>
    </xf>
    <xf numFmtId="0" fontId="7" fillId="0" borderId="0" xfId="1" applyAlignment="1" applyProtection="1">
      <alignment horizontal="right" wrapText="1"/>
      <protection locked="0"/>
    </xf>
    <xf numFmtId="0" fontId="7" fillId="0" borderId="0" xfId="1" applyAlignment="1" applyProtection="1">
      <alignment wrapText="1"/>
      <protection locked="0"/>
    </xf>
    <xf numFmtId="164" fontId="4" fillId="0" borderId="0" xfId="1" applyNumberFormat="1" applyFont="1" applyProtection="1">
      <protection locked="0"/>
    </xf>
    <xf numFmtId="0" fontId="7" fillId="0" borderId="0" xfId="1" applyAlignment="1" applyProtection="1">
      <alignment horizontal="right"/>
      <protection locked="0"/>
    </xf>
    <xf numFmtId="0" fontId="3" fillId="0" borderId="0" xfId="1" applyFont="1" applyProtection="1">
      <protection locked="0"/>
    </xf>
    <xf numFmtId="164" fontId="7" fillId="0" borderId="0" xfId="1" applyNumberFormat="1" applyProtection="1">
      <protection locked="0"/>
    </xf>
    <xf numFmtId="0" fontId="7" fillId="0" borderId="0" xfId="1" applyBorder="1" applyProtection="1">
      <protection locked="0"/>
    </xf>
    <xf numFmtId="0" fontId="4" fillId="0" borderId="0" xfId="1" applyFont="1" applyAlignment="1" applyProtection="1">
      <alignment horizontal="right"/>
      <protection locked="0"/>
    </xf>
    <xf numFmtId="164" fontId="4" fillId="0" borderId="2" xfId="1" applyNumberFormat="1" applyFont="1" applyBorder="1" applyProtection="1"/>
    <xf numFmtId="43" fontId="4" fillId="0" borderId="2" xfId="1" applyNumberFormat="1" applyFont="1" applyBorder="1" applyProtection="1"/>
    <xf numFmtId="164" fontId="4" fillId="0" borderId="1" xfId="1" applyNumberFormat="1" applyFont="1" applyBorder="1" applyProtection="1"/>
    <xf numFmtId="164" fontId="4" fillId="0" borderId="0" xfId="1" applyNumberFormat="1" applyFont="1" applyFill="1" applyProtection="1"/>
    <xf numFmtId="164" fontId="7" fillId="0" borderId="0" xfId="1" applyNumberFormat="1" applyProtection="1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0" fillId="0" borderId="0" xfId="0" applyBorder="1" applyAlignment="1" applyProtection="1">
      <alignment horizontal="right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0" fillId="0" borderId="0" xfId="0" applyNumberForma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64" fontId="4" fillId="0" borderId="1" xfId="0" applyNumberFormat="1" applyFont="1" applyBorder="1" applyProtection="1"/>
    <xf numFmtId="164" fontId="4" fillId="0" borderId="4" xfId="0" applyNumberFormat="1" applyFont="1" applyBorder="1" applyProtection="1"/>
    <xf numFmtId="164" fontId="4" fillId="0" borderId="0" xfId="2" applyNumberFormat="1" applyFont="1" applyProtection="1">
      <protection locked="0"/>
    </xf>
    <xf numFmtId="0" fontId="4" fillId="11" borderId="5" xfId="2" applyFont="1" applyFill="1" applyBorder="1" applyProtection="1">
      <protection locked="0"/>
    </xf>
    <xf numFmtId="9" fontId="4" fillId="11" borderId="6" xfId="3" applyFont="1" applyFill="1" applyBorder="1" applyProtection="1">
      <protection locked="0"/>
    </xf>
    <xf numFmtId="0" fontId="3" fillId="0" borderId="0" xfId="2" applyFill="1" applyProtection="1">
      <protection locked="0"/>
    </xf>
    <xf numFmtId="166" fontId="4" fillId="11" borderId="5" xfId="2" applyNumberFormat="1" applyFont="1" applyFill="1" applyBorder="1" applyProtection="1">
      <protection locked="0"/>
    </xf>
    <xf numFmtId="167" fontId="4" fillId="11" borderId="6" xfId="3" applyNumberFormat="1" applyFont="1" applyFill="1" applyBorder="1" applyProtection="1">
      <protection locked="0"/>
    </xf>
    <xf numFmtId="168" fontId="3" fillId="0" borderId="0" xfId="2" applyNumberFormat="1" applyProtection="1">
      <protection locked="0"/>
    </xf>
    <xf numFmtId="0" fontId="10" fillId="0" borderId="0" xfId="2" applyFont="1" applyProtection="1">
      <protection locked="0"/>
    </xf>
    <xf numFmtId="0" fontId="4" fillId="0" borderId="0" xfId="2" applyFont="1" applyProtection="1">
      <protection locked="0"/>
    </xf>
    <xf numFmtId="0" fontId="11" fillId="0" borderId="0" xfId="2" applyFont="1" applyAlignment="1" applyProtection="1">
      <alignment horizontal="right"/>
      <protection locked="0"/>
    </xf>
    <xf numFmtId="164" fontId="4" fillId="0" borderId="0" xfId="2" applyNumberFormat="1" applyFont="1" applyProtection="1"/>
    <xf numFmtId="164" fontId="4" fillId="0" borderId="1" xfId="2" applyNumberFormat="1" applyFont="1" applyBorder="1" applyProtection="1"/>
    <xf numFmtId="164" fontId="4" fillId="0" borderId="0" xfId="2" applyNumberFormat="1" applyFont="1" applyFill="1" applyProtection="1"/>
    <xf numFmtId="170" fontId="3" fillId="0" borderId="0" xfId="2" applyNumberFormat="1" applyProtection="1"/>
    <xf numFmtId="169" fontId="4" fillId="0" borderId="0" xfId="2" applyNumberFormat="1" applyFont="1" applyProtection="1"/>
    <xf numFmtId="169" fontId="4" fillId="0" borderId="1" xfId="2" applyNumberFormat="1" applyFont="1" applyBorder="1" applyProtection="1"/>
    <xf numFmtId="169" fontId="4" fillId="0" borderId="2" xfId="2" applyNumberFormat="1" applyFont="1" applyBorder="1" applyProtection="1"/>
    <xf numFmtId="0" fontId="4" fillId="0" borderId="5" xfId="2" applyFont="1" applyBorder="1" applyProtection="1"/>
    <xf numFmtId="9" fontId="4" fillId="0" borderId="6" xfId="3" applyFont="1" applyBorder="1" applyProtection="1"/>
    <xf numFmtId="166" fontId="4" fillId="0" borderId="5" xfId="2" applyNumberFormat="1" applyFont="1" applyBorder="1" applyProtection="1"/>
    <xf numFmtId="167" fontId="4" fillId="0" borderId="6" xfId="3" applyNumberFormat="1" applyFont="1" applyBorder="1" applyProtection="1"/>
    <xf numFmtId="166" fontId="4" fillId="0" borderId="0" xfId="2" applyNumberFormat="1" applyFont="1" applyProtection="1">
      <protection locked="0"/>
    </xf>
    <xf numFmtId="166" fontId="4" fillId="0" borderId="0" xfId="2" applyNumberFormat="1" applyFont="1" applyBorder="1" applyProtection="1">
      <protection locked="0"/>
    </xf>
    <xf numFmtId="166" fontId="4" fillId="0" borderId="0" xfId="2" applyNumberFormat="1" applyFont="1" applyProtection="1"/>
    <xf numFmtId="166" fontId="4" fillId="0" borderId="2" xfId="2" applyNumberFormat="1" applyFont="1" applyBorder="1" applyProtection="1"/>
    <xf numFmtId="166" fontId="4" fillId="0" borderId="3" xfId="2" applyNumberFormat="1" applyFont="1" applyBorder="1" applyProtection="1"/>
    <xf numFmtId="165" fontId="4" fillId="0" borderId="0" xfId="2" applyNumberFormat="1" applyFont="1" applyProtection="1">
      <protection locked="0"/>
    </xf>
    <xf numFmtId="0" fontId="4" fillId="0" borderId="0" xfId="2" applyFont="1" applyAlignment="1" applyProtection="1">
      <alignment horizontal="center" wrapText="1"/>
      <protection locked="0"/>
    </xf>
    <xf numFmtId="1" fontId="4" fillId="0" borderId="0" xfId="2" applyNumberFormat="1" applyFont="1" applyAlignment="1" applyProtection="1">
      <alignment horizontal="center"/>
      <protection locked="0"/>
    </xf>
    <xf numFmtId="1" fontId="4" fillId="0" borderId="0" xfId="2" applyNumberFormat="1" applyFont="1" applyAlignment="1" applyProtection="1">
      <alignment horizontal="left"/>
      <protection locked="0"/>
    </xf>
    <xf numFmtId="164" fontId="4" fillId="0" borderId="0" xfId="2" applyNumberFormat="1" applyFont="1" applyAlignment="1" applyProtection="1">
      <alignment horizontal="left"/>
      <protection locked="0"/>
    </xf>
    <xf numFmtId="164" fontId="4" fillId="0" borderId="0" xfId="2" applyNumberFormat="1" applyFont="1" applyBorder="1" applyAlignment="1" applyProtection="1">
      <alignment horizontal="right"/>
      <protection locked="0"/>
    </xf>
    <xf numFmtId="1" fontId="1" fillId="0" borderId="0" xfId="2" applyNumberFormat="1" applyFont="1" applyAlignment="1" applyProtection="1">
      <alignment horizontal="left"/>
      <protection locked="0"/>
    </xf>
    <xf numFmtId="1" fontId="3" fillId="0" borderId="0" xfId="2" applyNumberFormat="1" applyFont="1" applyAlignment="1" applyProtection="1">
      <alignment horizontal="center"/>
      <protection locked="0"/>
    </xf>
    <xf numFmtId="164" fontId="4" fillId="0" borderId="0" xfId="2" applyNumberFormat="1" applyFont="1" applyBorder="1" applyProtection="1">
      <protection locked="0"/>
    </xf>
    <xf numFmtId="0" fontId="7" fillId="0" borderId="0" xfId="1" applyAlignment="1" applyProtection="1">
      <protection locked="0"/>
    </xf>
    <xf numFmtId="0" fontId="7" fillId="4" borderId="0" xfId="1" applyFill="1" applyAlignment="1" applyProtection="1">
      <alignment horizontal="center"/>
      <protection locked="0"/>
    </xf>
    <xf numFmtId="0" fontId="4" fillId="4" borderId="0" xfId="1" applyFont="1" applyFill="1" applyAlignment="1" applyProtection="1">
      <alignment horizontal="center" wrapText="1"/>
      <protection locked="0"/>
    </xf>
    <xf numFmtId="0" fontId="5" fillId="0" borderId="1" xfId="1" applyFont="1" applyBorder="1" applyProtection="1">
      <protection locked="0"/>
    </xf>
    <xf numFmtId="0" fontId="4" fillId="0" borderId="1" xfId="1" applyFont="1" applyBorder="1" applyProtection="1">
      <protection locked="0"/>
    </xf>
    <xf numFmtId="164" fontId="4" fillId="0" borderId="1" xfId="1" applyNumberFormat="1" applyFont="1" applyBorder="1" applyAlignment="1" applyProtection="1">
      <alignment horizontal="right"/>
      <protection locked="0"/>
    </xf>
    <xf numFmtId="164" fontId="4" fillId="4" borderId="1" xfId="1" applyNumberFormat="1" applyFont="1" applyFill="1" applyBorder="1" applyAlignment="1" applyProtection="1">
      <alignment horizontal="right"/>
      <protection locked="0"/>
    </xf>
    <xf numFmtId="164" fontId="4" fillId="4" borderId="0" xfId="1" applyNumberFormat="1" applyFont="1" applyFill="1" applyAlignment="1" applyProtection="1">
      <alignment horizontal="right"/>
    </xf>
    <xf numFmtId="164" fontId="4" fillId="4" borderId="1" xfId="1" applyNumberFormat="1" applyFont="1" applyFill="1" applyBorder="1" applyAlignment="1" applyProtection="1">
      <alignment horizontal="right"/>
    </xf>
    <xf numFmtId="164" fontId="4" fillId="0" borderId="1" xfId="1" applyNumberFormat="1" applyFont="1" applyBorder="1" applyAlignment="1" applyProtection="1">
      <alignment horizontal="right"/>
    </xf>
    <xf numFmtId="0" fontId="4" fillId="0" borderId="1" xfId="1" applyFont="1" applyBorder="1" applyProtection="1"/>
    <xf numFmtId="43" fontId="4" fillId="0" borderId="0" xfId="0" applyNumberFormat="1" applyFont="1" applyAlignment="1" applyProtection="1">
      <alignment horizontal="center" wrapText="1"/>
      <protection locked="0"/>
    </xf>
    <xf numFmtId="0" fontId="5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164" fontId="4" fillId="0" borderId="1" xfId="0" applyNumberFormat="1" applyFont="1" applyBorder="1" applyAlignment="1" applyProtection="1">
      <alignment horizontal="right"/>
    </xf>
    <xf numFmtId="0" fontId="5" fillId="0" borderId="1" xfId="0" applyFont="1" applyBorder="1" applyProtection="1"/>
    <xf numFmtId="0" fontId="4" fillId="0" borderId="1" xfId="0" applyFont="1" applyBorder="1" applyProtection="1"/>
    <xf numFmtId="165" fontId="12" fillId="0" borderId="0" xfId="2" applyNumberFormat="1" applyFont="1" applyProtection="1">
      <protection locked="0"/>
    </xf>
    <xf numFmtId="164" fontId="4" fillId="0" borderId="0" xfId="2" applyNumberFormat="1" applyFont="1" applyAlignment="1" applyProtection="1">
      <alignment horizontal="center" wrapText="1"/>
      <protection locked="0"/>
    </xf>
    <xf numFmtId="164" fontId="4" fillId="0" borderId="1" xfId="2" applyNumberFormat="1" applyFont="1" applyBorder="1" applyProtection="1">
      <protection locked="0"/>
    </xf>
    <xf numFmtId="166" fontId="4" fillId="0" borderId="2" xfId="2" applyNumberFormat="1" applyFont="1" applyFill="1" applyBorder="1" applyProtection="1"/>
    <xf numFmtId="0" fontId="0" fillId="0" borderId="5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4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4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7" xfId="0" applyBorder="1" applyProtection="1">
      <protection locked="0"/>
    </xf>
    <xf numFmtId="0" fontId="1" fillId="5" borderId="0" xfId="2" applyFont="1" applyFill="1" applyAlignment="1">
      <alignment horizontal="left"/>
    </xf>
    <xf numFmtId="0" fontId="14" fillId="5" borderId="0" xfId="2" applyFont="1" applyFill="1" applyAlignment="1">
      <alignment horizontal="left"/>
    </xf>
    <xf numFmtId="0" fontId="4" fillId="11" borderId="0" xfId="2" applyFont="1" applyFill="1" applyAlignment="1" applyProtection="1">
      <alignment horizontal="center" wrapText="1"/>
      <protection locked="0"/>
    </xf>
    <xf numFmtId="0" fontId="15" fillId="0" borderId="20" xfId="2" applyFont="1" applyBorder="1"/>
    <xf numFmtId="0" fontId="3" fillId="0" borderId="21" xfId="2" applyBorder="1"/>
    <xf numFmtId="0" fontId="3" fillId="0" borderId="22" xfId="2" applyBorder="1"/>
    <xf numFmtId="0" fontId="3" fillId="0" borderId="12" xfId="2" applyBorder="1"/>
    <xf numFmtId="0" fontId="3" fillId="0" borderId="0" xfId="2" applyBorder="1"/>
    <xf numFmtId="0" fontId="3" fillId="0" borderId="23" xfId="2" applyBorder="1"/>
    <xf numFmtId="0" fontId="3" fillId="0" borderId="24" xfId="2" applyBorder="1"/>
    <xf numFmtId="0" fontId="3" fillId="0" borderId="25" xfId="2" applyBorder="1"/>
    <xf numFmtId="0" fontId="3" fillId="0" borderId="26" xfId="2" applyBorder="1"/>
    <xf numFmtId="4" fontId="3" fillId="0" borderId="0" xfId="2" applyNumberFormat="1" applyFill="1" applyProtection="1">
      <protection locked="0"/>
    </xf>
    <xf numFmtId="4" fontId="3" fillId="0" borderId="3" xfId="2" applyNumberFormat="1" applyBorder="1" applyProtection="1">
      <protection locked="0"/>
    </xf>
    <xf numFmtId="17" fontId="4" fillId="0" borderId="0" xfId="0" applyNumberFormat="1" applyFont="1" applyAlignment="1" applyProtection="1">
      <alignment horizontal="center"/>
    </xf>
    <xf numFmtId="164" fontId="4" fillId="11" borderId="0" xfId="0" applyNumberFormat="1" applyFont="1" applyFill="1" applyProtection="1">
      <protection locked="0"/>
    </xf>
    <xf numFmtId="0" fontId="0" fillId="11" borderId="0" xfId="0" applyFill="1" applyProtection="1">
      <protection locked="0"/>
    </xf>
    <xf numFmtId="164" fontId="4" fillId="11" borderId="10" xfId="0" applyNumberFormat="1" applyFont="1" applyFill="1" applyBorder="1" applyProtection="1">
      <protection locked="0"/>
    </xf>
    <xf numFmtId="43" fontId="1" fillId="0" borderId="0" xfId="0" applyNumberFormat="1" applyFont="1" applyProtection="1"/>
    <xf numFmtId="0" fontId="1" fillId="0" borderId="0" xfId="1" applyFont="1" applyProtection="1"/>
    <xf numFmtId="0" fontId="6" fillId="0" borderId="0" xfId="2" applyFont="1" applyProtection="1"/>
    <xf numFmtId="0" fontId="1" fillId="0" borderId="0" xfId="2" applyFont="1" applyProtection="1"/>
    <xf numFmtId="17" fontId="4" fillId="0" borderId="0" xfId="2" applyNumberFormat="1" applyFont="1" applyAlignment="1" applyProtection="1">
      <alignment horizontal="center"/>
    </xf>
    <xf numFmtId="0" fontId="1" fillId="0" borderId="0" xfId="0" applyFont="1" applyProtection="1"/>
    <xf numFmtId="164" fontId="4" fillId="0" borderId="27" xfId="0" applyNumberFormat="1" applyFont="1" applyBorder="1" applyProtection="1"/>
    <xf numFmtId="164" fontId="4" fillId="0" borderId="10" xfId="0" applyNumberFormat="1" applyFont="1" applyBorder="1" applyProtection="1"/>
    <xf numFmtId="164" fontId="4" fillId="0" borderId="3" xfId="1" applyNumberFormat="1" applyFont="1" applyBorder="1" applyProtection="1"/>
    <xf numFmtId="43" fontId="4" fillId="0" borderId="0" xfId="0" applyNumberFormat="1" applyFont="1" applyAlignment="1" applyProtection="1">
      <alignment horizontal="center" wrapText="1"/>
    </xf>
    <xf numFmtId="43" fontId="1" fillId="0" borderId="0" xfId="1" applyNumberFormat="1" applyFont="1" applyProtection="1"/>
    <xf numFmtId="0" fontId="15" fillId="0" borderId="0" xfId="2" applyFont="1" applyAlignment="1">
      <alignment horizontal="left" wrapText="1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</cellXfs>
  <cellStyles count="4">
    <cellStyle name="Normal" xfId="0" builtinId="0"/>
    <cellStyle name="Normal 2" xfId="1" xr:uid="{7D910A2B-073F-43DE-ACBF-63B57304CB12}"/>
    <cellStyle name="Normal 3" xfId="2" xr:uid="{26E22827-8F03-4CCC-B576-AC1C0EB6368F}"/>
    <cellStyle name="Percent 2" xfId="3" xr:uid="{2F4FA6E2-3FE6-4011-98E9-E289581747A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2</xdr:col>
      <xdr:colOff>3067050</xdr:colOff>
      <xdr:row>7</xdr:row>
      <xdr:rowOff>0</xdr:rowOff>
    </xdr:to>
    <xdr:sp macro="" textlink="">
      <xdr:nvSpPr>
        <xdr:cNvPr id="1190" name="Line 1">
          <a:extLst>
            <a:ext uri="{FF2B5EF4-FFF2-40B4-BE49-F238E27FC236}">
              <a16:creationId xmlns:a16="http://schemas.microsoft.com/office/drawing/2014/main" id="{CE43ADC2-3595-37EE-C9C5-A08BEB887268}"/>
            </a:ext>
          </a:extLst>
        </xdr:cNvPr>
        <xdr:cNvSpPr>
          <a:spLocks noChangeShapeType="1"/>
        </xdr:cNvSpPr>
      </xdr:nvSpPr>
      <xdr:spPr bwMode="auto">
        <a:xfrm>
          <a:off x="1028700" y="1200150"/>
          <a:ext cx="3067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3</xdr:col>
      <xdr:colOff>28575</xdr:colOff>
      <xdr:row>8</xdr:row>
      <xdr:rowOff>0</xdr:rowOff>
    </xdr:to>
    <xdr:sp macro="" textlink="">
      <xdr:nvSpPr>
        <xdr:cNvPr id="1191" name="Line 2">
          <a:extLst>
            <a:ext uri="{FF2B5EF4-FFF2-40B4-BE49-F238E27FC236}">
              <a16:creationId xmlns:a16="http://schemas.microsoft.com/office/drawing/2014/main" id="{F3D49478-7FFE-E420-9515-017D4DFAE577}"/>
            </a:ext>
          </a:extLst>
        </xdr:cNvPr>
        <xdr:cNvSpPr>
          <a:spLocks noChangeShapeType="1"/>
        </xdr:cNvSpPr>
      </xdr:nvSpPr>
      <xdr:spPr bwMode="auto">
        <a:xfrm>
          <a:off x="1028700" y="1409700"/>
          <a:ext cx="3095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9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1192" name="Line 3">
          <a:extLst>
            <a:ext uri="{FF2B5EF4-FFF2-40B4-BE49-F238E27FC236}">
              <a16:creationId xmlns:a16="http://schemas.microsoft.com/office/drawing/2014/main" id="{0352FC52-FE95-EBB0-807B-5E5397239E1B}"/>
            </a:ext>
          </a:extLst>
        </xdr:cNvPr>
        <xdr:cNvSpPr>
          <a:spLocks noChangeShapeType="1"/>
        </xdr:cNvSpPr>
      </xdr:nvSpPr>
      <xdr:spPr bwMode="auto">
        <a:xfrm>
          <a:off x="1038225" y="1619250"/>
          <a:ext cx="3057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2</xdr:row>
      <xdr:rowOff>0</xdr:rowOff>
    </xdr:from>
    <xdr:to>
      <xdr:col>7</xdr:col>
      <xdr:colOff>2619375</xdr:colOff>
      <xdr:row>2</xdr:row>
      <xdr:rowOff>0</xdr:rowOff>
    </xdr:to>
    <xdr:sp macro="" textlink="">
      <xdr:nvSpPr>
        <xdr:cNvPr id="2104" name="Line 1">
          <a:extLst>
            <a:ext uri="{FF2B5EF4-FFF2-40B4-BE49-F238E27FC236}">
              <a16:creationId xmlns:a16="http://schemas.microsoft.com/office/drawing/2014/main" id="{33B32352-BDCD-6EFB-619F-345DE297BAD1}"/>
            </a:ext>
          </a:extLst>
        </xdr:cNvPr>
        <xdr:cNvSpPr>
          <a:spLocks noChangeShapeType="1"/>
        </xdr:cNvSpPr>
      </xdr:nvSpPr>
      <xdr:spPr bwMode="auto">
        <a:xfrm>
          <a:off x="4171950" y="323850"/>
          <a:ext cx="2581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FB93F-5BC2-4148-A75F-5F8B274907B9}">
  <sheetPr>
    <pageSetUpPr fitToPage="1"/>
  </sheetPr>
  <dimension ref="A1:H30"/>
  <sheetViews>
    <sheetView zoomScaleNormal="100" workbookViewId="0">
      <selection activeCell="X26" sqref="X26"/>
    </sheetView>
  </sheetViews>
  <sheetFormatPr defaultColWidth="8.85546875" defaultRowHeight="12.75" x14ac:dyDescent="0.2"/>
  <cols>
    <col min="1" max="1" width="3" style="52" customWidth="1"/>
    <col min="2" max="2" width="12.42578125" style="52" customWidth="1"/>
    <col min="3" max="3" width="46" style="52" customWidth="1"/>
    <col min="4" max="16384" width="8.85546875" style="52"/>
  </cols>
  <sheetData>
    <row r="1" spans="1:8" x14ac:dyDescent="0.2">
      <c r="A1" s="54" t="s">
        <v>3</v>
      </c>
      <c r="B1" s="54"/>
      <c r="C1" s="54"/>
    </row>
    <row r="3" spans="1:8" x14ac:dyDescent="0.2">
      <c r="A3" s="227" t="s">
        <v>490</v>
      </c>
      <c r="B3" s="226"/>
      <c r="C3" s="226"/>
      <c r="D3" s="77"/>
    </row>
    <row r="6" spans="1:8" x14ac:dyDescent="0.2">
      <c r="A6" s="52" t="s">
        <v>395</v>
      </c>
    </row>
    <row r="7" spans="1:8" ht="18" customHeight="1" x14ac:dyDescent="0.2">
      <c r="A7" s="54"/>
      <c r="B7" s="54" t="s">
        <v>78</v>
      </c>
      <c r="C7" s="105"/>
      <c r="D7" s="52" t="s">
        <v>396</v>
      </c>
    </row>
    <row r="8" spans="1:8" ht="16.5" customHeight="1" x14ac:dyDescent="0.2">
      <c r="B8" s="54" t="s">
        <v>54</v>
      </c>
      <c r="C8" s="105"/>
      <c r="D8" s="52" t="s">
        <v>397</v>
      </c>
    </row>
    <row r="9" spans="1:8" ht="16.5" customHeight="1" x14ac:dyDescent="0.2">
      <c r="B9" s="54" t="s">
        <v>398</v>
      </c>
      <c r="C9" s="108"/>
      <c r="D9" s="52" t="s">
        <v>483</v>
      </c>
      <c r="E9" s="52">
        <v>2024</v>
      </c>
    </row>
    <row r="10" spans="1:8" ht="21" customHeight="1" x14ac:dyDescent="0.2">
      <c r="B10" s="54" t="s">
        <v>399</v>
      </c>
      <c r="C10" s="54"/>
    </row>
    <row r="12" spans="1:8" ht="12.75" customHeight="1" x14ac:dyDescent="0.2">
      <c r="A12" s="255" t="s">
        <v>494</v>
      </c>
      <c r="B12" s="255"/>
      <c r="C12" s="255"/>
      <c r="D12" s="255"/>
      <c r="E12" s="255"/>
      <c r="F12" s="255"/>
      <c r="G12" s="255"/>
      <c r="H12" s="255"/>
    </row>
    <row r="13" spans="1:8" ht="18" customHeight="1" x14ac:dyDescent="0.2">
      <c r="B13" s="52" t="s">
        <v>400</v>
      </c>
      <c r="C13" s="52" t="s">
        <v>401</v>
      </c>
    </row>
    <row r="14" spans="1:8" x14ac:dyDescent="0.2">
      <c r="B14" s="77" t="s">
        <v>402</v>
      </c>
      <c r="C14" s="52" t="s">
        <v>403</v>
      </c>
    </row>
    <row r="15" spans="1:8" x14ac:dyDescent="0.2">
      <c r="B15" s="78" t="s">
        <v>404</v>
      </c>
      <c r="C15" s="52" t="s">
        <v>405</v>
      </c>
    </row>
    <row r="16" spans="1:8" x14ac:dyDescent="0.2">
      <c r="B16" s="79" t="s">
        <v>415</v>
      </c>
      <c r="C16" s="52" t="s">
        <v>411</v>
      </c>
    </row>
    <row r="17" spans="1:8" x14ac:dyDescent="0.2">
      <c r="B17" s="80" t="s">
        <v>406</v>
      </c>
      <c r="C17" s="52" t="s">
        <v>407</v>
      </c>
    </row>
    <row r="18" spans="1:8" x14ac:dyDescent="0.2">
      <c r="B18" s="81" t="s">
        <v>408</v>
      </c>
      <c r="C18" s="52" t="s">
        <v>409</v>
      </c>
    </row>
    <row r="19" spans="1:8" x14ac:dyDescent="0.2">
      <c r="B19" s="82" t="s">
        <v>410</v>
      </c>
      <c r="C19" s="52" t="s">
        <v>421</v>
      </c>
    </row>
    <row r="21" spans="1:8" x14ac:dyDescent="0.2">
      <c r="A21" s="52" t="s">
        <v>412</v>
      </c>
    </row>
    <row r="22" spans="1:8" ht="17.25" customHeight="1" x14ac:dyDescent="0.2">
      <c r="B22" s="83" t="s">
        <v>416</v>
      </c>
      <c r="C22" s="52" t="s">
        <v>466</v>
      </c>
    </row>
    <row r="23" spans="1:8" x14ac:dyDescent="0.2">
      <c r="B23" s="83" t="s">
        <v>417</v>
      </c>
      <c r="C23" s="52" t="s">
        <v>413</v>
      </c>
    </row>
    <row r="24" spans="1:8" x14ac:dyDescent="0.2">
      <c r="C24" s="52" t="s">
        <v>414</v>
      </c>
    </row>
    <row r="25" spans="1:8" ht="13.5" thickBot="1" x14ac:dyDescent="0.25"/>
    <row r="26" spans="1:8" x14ac:dyDescent="0.2">
      <c r="A26" s="229" t="s">
        <v>489</v>
      </c>
      <c r="B26" s="230"/>
      <c r="C26" s="230"/>
      <c r="D26" s="230"/>
      <c r="E26" s="230"/>
      <c r="F26" s="230"/>
      <c r="G26" s="230"/>
      <c r="H26" s="231"/>
    </row>
    <row r="27" spans="1:8" x14ac:dyDescent="0.2">
      <c r="A27" s="232"/>
      <c r="B27" s="233" t="s">
        <v>486</v>
      </c>
      <c r="C27" s="233"/>
      <c r="D27" s="233"/>
      <c r="E27" s="233"/>
      <c r="F27" s="233"/>
      <c r="G27" s="233"/>
      <c r="H27" s="234"/>
    </row>
    <row r="28" spans="1:8" x14ac:dyDescent="0.2">
      <c r="A28" s="232"/>
      <c r="B28" s="233" t="s">
        <v>487</v>
      </c>
      <c r="C28" s="233"/>
      <c r="D28" s="233"/>
      <c r="E28" s="233"/>
      <c r="F28" s="233"/>
      <c r="G28" s="233"/>
      <c r="H28" s="234"/>
    </row>
    <row r="29" spans="1:8" x14ac:dyDescent="0.2">
      <c r="A29" s="232"/>
      <c r="B29" s="233" t="s">
        <v>488</v>
      </c>
      <c r="C29" s="233"/>
      <c r="D29" s="233"/>
      <c r="E29" s="233"/>
      <c r="F29" s="233"/>
      <c r="G29" s="233"/>
      <c r="H29" s="234"/>
    </row>
    <row r="30" spans="1:8" ht="13.5" thickBot="1" x14ac:dyDescent="0.25">
      <c r="A30" s="235"/>
      <c r="B30" s="236"/>
      <c r="C30" s="236"/>
      <c r="D30" s="236"/>
      <c r="E30" s="236"/>
      <c r="F30" s="236"/>
      <c r="G30" s="236"/>
      <c r="H30" s="237"/>
    </row>
  </sheetData>
  <sheetProtection sheet="1"/>
  <mergeCells count="1">
    <mergeCell ref="A12:H12"/>
  </mergeCells>
  <printOptions horizontalCentered="1"/>
  <pageMargins left="0.75" right="0.75" top="1" bottom="1" header="0.5" footer="0.5"/>
  <pageSetup paperSize="9" scale="83" fitToHeight="0" orientation="portrait" horizont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4B5CD-0EE6-49D3-AF10-D7EEB241AA99}">
  <sheetPr>
    <tabColor theme="6" tint="0.59999389629810485"/>
    <pageSetUpPr fitToPage="1"/>
  </sheetPr>
  <dimension ref="A1:U52"/>
  <sheetViews>
    <sheetView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4.5703125" style="34" customWidth="1"/>
    <col min="2" max="2" width="7.5703125" style="34" customWidth="1"/>
    <col min="3" max="3" width="30.5703125" style="34" customWidth="1"/>
    <col min="4" max="21" width="8.5703125" style="34" customWidth="1"/>
    <col min="22" max="16384" width="8.85546875" style="34"/>
  </cols>
  <sheetData>
    <row r="1" spans="1:21" x14ac:dyDescent="0.2">
      <c r="A1" s="114" t="s">
        <v>54</v>
      </c>
      <c r="C1" s="254">
        <f>'CB1.1 Summ of Recpts and Paymts'!B1</f>
        <v>0</v>
      </c>
    </row>
    <row r="2" spans="1:21" x14ac:dyDescent="0.2">
      <c r="G2" s="245" t="str">
        <f>"Statement of Receipts for the Month of April "&amp;Instructions!$C$9</f>
        <v xml:space="preserve">Statement of Receipts for the Month of April </v>
      </c>
      <c r="L2" s="115"/>
    </row>
    <row r="4" spans="1:21" x14ac:dyDescent="0.2">
      <c r="A4" s="181">
        <v>1</v>
      </c>
      <c r="B4" s="181">
        <v>2</v>
      </c>
      <c r="C4" s="181">
        <v>3</v>
      </c>
      <c r="D4" s="90">
        <v>4</v>
      </c>
      <c r="E4" s="90">
        <v>5</v>
      </c>
      <c r="F4" s="90">
        <v>6</v>
      </c>
      <c r="G4" s="90">
        <v>7</v>
      </c>
      <c r="H4" s="90">
        <v>8</v>
      </c>
      <c r="I4" s="90">
        <v>9</v>
      </c>
      <c r="J4" s="90">
        <v>10</v>
      </c>
      <c r="K4" s="90">
        <v>11</v>
      </c>
      <c r="L4" s="90">
        <v>12</v>
      </c>
      <c r="M4" s="90">
        <v>13</v>
      </c>
      <c r="N4" s="90">
        <v>14</v>
      </c>
      <c r="O4" s="90">
        <v>15</v>
      </c>
      <c r="P4" s="90">
        <v>16</v>
      </c>
      <c r="Q4" s="90">
        <v>17</v>
      </c>
      <c r="R4" s="90">
        <v>18</v>
      </c>
      <c r="S4" s="90">
        <v>19</v>
      </c>
      <c r="T4" s="90">
        <v>20</v>
      </c>
      <c r="U4" s="90">
        <v>21</v>
      </c>
    </row>
    <row r="5" spans="1:21" ht="33.75" x14ac:dyDescent="0.2">
      <c r="A5" s="182" t="s">
        <v>39</v>
      </c>
      <c r="B5" s="182" t="s">
        <v>138</v>
      </c>
      <c r="C5" s="182" t="s">
        <v>40</v>
      </c>
      <c r="D5" s="37" t="str">
        <f>'CB1.1 Summ of Recpts and Paymts'!B6</f>
        <v>MISC INCOME</v>
      </c>
      <c r="E5" s="37" t="str">
        <f>'CB1.1 Summ of Recpts and Paymts'!C6</f>
        <v>INTEREST REC'D</v>
      </c>
      <c r="F5" s="37" t="str">
        <f>'CB1.1 Summ of Recpts and Paymts'!D6</f>
        <v>SPECIAL ACTIVITY</v>
      </c>
      <c r="G5" s="37" t="str">
        <f>'CB1.1 Summ of Recpts and Paymts'!E6</f>
        <v>REGIST FEES</v>
      </c>
      <c r="H5" s="37" t="str">
        <f>'CB1.1 Summ of Recpts and Paymts'!F6</f>
        <v>HALL  RENT REG.</v>
      </c>
      <c r="I5" s="37" t="str">
        <f>'CB1.1 Summ of Recpts and Paymts'!G6</f>
        <v>HALL  RENT CASUAL</v>
      </c>
      <c r="J5" s="37" t="str">
        <f>'CB1.1 Summ of Recpts and Paymts'!H6</f>
        <v>FUND RAISING</v>
      </c>
      <c r="K5" s="37" t="str">
        <f>'CB1.1 Summ of Recpts and Paymts'!I6</f>
        <v>SPARE 1</v>
      </c>
      <c r="L5" s="37" t="str">
        <f>'CB1.1 Summ of Recpts and Paymts'!J6</f>
        <v>LOAN RECEIVED</v>
      </c>
      <c r="M5" s="37" t="str">
        <f>'CB1.1 Summ of Recpts and Paymts'!K6</f>
        <v>REDEEMED DEPOSIT</v>
      </c>
      <c r="N5" s="37" t="str">
        <f>'CB1.1 Summ of Recpts and Paymts'!L6</f>
        <v>JOEY FUNDS</v>
      </c>
      <c r="O5" s="37" t="str">
        <f>'CB1.1 Summ of Recpts and Paymts'!M6</f>
        <v>CUB FUNDS</v>
      </c>
      <c r="P5" s="37" t="str">
        <f>'CB1.1 Summ of Recpts and Paymts'!N6</f>
        <v>SCOUT FUNDS</v>
      </c>
      <c r="Q5" s="37" t="str">
        <f>'CB1.1 Summ of Recpts and Paymts'!O6</f>
        <v>VENTURER FUNDS</v>
      </c>
      <c r="R5" s="37" t="str">
        <f>'CB1.1 Summ of Recpts and Paymts'!P6</f>
        <v>SPARE 2</v>
      </c>
      <c r="S5" s="37" t="str">
        <f>'CB1.1 Summ of Recpts and Paymts'!Q6</f>
        <v>SPARE 3</v>
      </c>
      <c r="T5" s="92" t="s">
        <v>72</v>
      </c>
      <c r="U5" s="92" t="s">
        <v>75</v>
      </c>
    </row>
    <row r="6" spans="1:21" x14ac:dyDescent="0.2">
      <c r="A6" s="31"/>
      <c r="B6" s="32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187">
        <f t="shared" ref="T6:T48" si="0">SUM(D6:S6)</f>
        <v>0</v>
      </c>
      <c r="U6" s="39"/>
    </row>
    <row r="7" spans="1:21" x14ac:dyDescent="0.2">
      <c r="A7" s="31"/>
      <c r="B7" s="32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187">
        <f t="shared" si="0"/>
        <v>0</v>
      </c>
      <c r="U7" s="39"/>
    </row>
    <row r="8" spans="1:21" x14ac:dyDescent="0.2">
      <c r="A8" s="31"/>
      <c r="B8" s="32"/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187">
        <f t="shared" si="0"/>
        <v>0</v>
      </c>
      <c r="U8" s="39"/>
    </row>
    <row r="9" spans="1:21" x14ac:dyDescent="0.2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187">
        <f t="shared" si="0"/>
        <v>0</v>
      </c>
      <c r="U9" s="39"/>
    </row>
    <row r="10" spans="1:21" x14ac:dyDescent="0.2">
      <c r="A10" s="31"/>
      <c r="B10" s="32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187">
        <f t="shared" si="0"/>
        <v>0</v>
      </c>
      <c r="U10" s="39"/>
    </row>
    <row r="11" spans="1:21" x14ac:dyDescent="0.2">
      <c r="A11" s="31"/>
      <c r="B11" s="32"/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187">
        <f t="shared" si="0"/>
        <v>0</v>
      </c>
      <c r="U11" s="39"/>
    </row>
    <row r="12" spans="1:21" x14ac:dyDescent="0.2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187">
        <f t="shared" si="0"/>
        <v>0</v>
      </c>
      <c r="U12" s="39"/>
    </row>
    <row r="13" spans="1:21" x14ac:dyDescent="0.2">
      <c r="A13" s="31"/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187">
        <f t="shared" si="0"/>
        <v>0</v>
      </c>
      <c r="U13" s="39"/>
    </row>
    <row r="14" spans="1:21" x14ac:dyDescent="0.2">
      <c r="A14" s="31"/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187">
        <f t="shared" si="0"/>
        <v>0</v>
      </c>
      <c r="U14" s="39"/>
    </row>
    <row r="15" spans="1:21" x14ac:dyDescent="0.2">
      <c r="A15" s="31"/>
      <c r="B15" s="32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187">
        <f t="shared" si="0"/>
        <v>0</v>
      </c>
      <c r="U15" s="39"/>
    </row>
    <row r="16" spans="1:21" x14ac:dyDescent="0.2">
      <c r="A16" s="31"/>
      <c r="B16" s="32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87">
        <f t="shared" si="0"/>
        <v>0</v>
      </c>
      <c r="U16" s="39"/>
    </row>
    <row r="17" spans="1:21" x14ac:dyDescent="0.2">
      <c r="A17" s="31"/>
      <c r="B17" s="32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187">
        <f t="shared" si="0"/>
        <v>0</v>
      </c>
      <c r="U17" s="39"/>
    </row>
    <row r="18" spans="1:21" x14ac:dyDescent="0.2">
      <c r="A18" s="31"/>
      <c r="B18" s="32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187">
        <f t="shared" si="0"/>
        <v>0</v>
      </c>
      <c r="U18" s="39"/>
    </row>
    <row r="19" spans="1:21" x14ac:dyDescent="0.2">
      <c r="A19" s="31"/>
      <c r="B19" s="32"/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187">
        <f t="shared" si="0"/>
        <v>0</v>
      </c>
      <c r="U19" s="39"/>
    </row>
    <row r="20" spans="1:21" x14ac:dyDescent="0.2">
      <c r="A20" s="31"/>
      <c r="B20" s="32"/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187">
        <f t="shared" si="0"/>
        <v>0</v>
      </c>
      <c r="U20" s="39"/>
    </row>
    <row r="21" spans="1:21" x14ac:dyDescent="0.2">
      <c r="A21" s="31"/>
      <c r="B21" s="32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187">
        <f t="shared" si="0"/>
        <v>0</v>
      </c>
      <c r="U21" s="39"/>
    </row>
    <row r="22" spans="1:21" x14ac:dyDescent="0.2">
      <c r="A22" s="31"/>
      <c r="B22" s="32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187">
        <f t="shared" si="0"/>
        <v>0</v>
      </c>
      <c r="U22" s="39"/>
    </row>
    <row r="23" spans="1:21" x14ac:dyDescent="0.2">
      <c r="A23" s="31"/>
      <c r="B23" s="32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187">
        <f t="shared" si="0"/>
        <v>0</v>
      </c>
      <c r="U23" s="39"/>
    </row>
    <row r="24" spans="1:21" x14ac:dyDescent="0.2">
      <c r="A24" s="31"/>
      <c r="B24" s="32"/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187">
        <f t="shared" si="0"/>
        <v>0</v>
      </c>
      <c r="U24" s="39"/>
    </row>
    <row r="25" spans="1:21" x14ac:dyDescent="0.2">
      <c r="A25" s="31"/>
      <c r="B25" s="32"/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187">
        <f t="shared" si="0"/>
        <v>0</v>
      </c>
      <c r="U25" s="39"/>
    </row>
    <row r="26" spans="1:21" x14ac:dyDescent="0.2">
      <c r="A26" s="31"/>
      <c r="B26" s="32"/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187">
        <f t="shared" si="0"/>
        <v>0</v>
      </c>
      <c r="U26" s="39"/>
    </row>
    <row r="27" spans="1:21" x14ac:dyDescent="0.2">
      <c r="A27" s="31"/>
      <c r="B27" s="32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187">
        <f t="shared" si="0"/>
        <v>0</v>
      </c>
      <c r="U27" s="39"/>
    </row>
    <row r="28" spans="1:21" x14ac:dyDescent="0.2">
      <c r="A28" s="31"/>
      <c r="B28" s="32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187">
        <f t="shared" si="0"/>
        <v>0</v>
      </c>
      <c r="U28" s="39"/>
    </row>
    <row r="29" spans="1:21" x14ac:dyDescent="0.2">
      <c r="A29" s="31"/>
      <c r="B29" s="32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187">
        <f t="shared" si="0"/>
        <v>0</v>
      </c>
      <c r="U29" s="39"/>
    </row>
    <row r="30" spans="1:21" x14ac:dyDescent="0.2">
      <c r="A30" s="31"/>
      <c r="B30" s="32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187">
        <f t="shared" si="0"/>
        <v>0</v>
      </c>
      <c r="U30" s="39"/>
    </row>
    <row r="31" spans="1:21" x14ac:dyDescent="0.2">
      <c r="A31" s="31"/>
      <c r="B31" s="32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187">
        <f t="shared" si="0"/>
        <v>0</v>
      </c>
      <c r="U31" s="39"/>
    </row>
    <row r="32" spans="1:21" x14ac:dyDescent="0.2">
      <c r="A32" s="31"/>
      <c r="B32" s="32"/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187">
        <f t="shared" si="0"/>
        <v>0</v>
      </c>
      <c r="U32" s="39"/>
    </row>
    <row r="33" spans="1:21" x14ac:dyDescent="0.2">
      <c r="A33" s="31"/>
      <c r="B33" s="32"/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187">
        <f t="shared" si="0"/>
        <v>0</v>
      </c>
      <c r="U33" s="39"/>
    </row>
    <row r="34" spans="1:21" x14ac:dyDescent="0.2">
      <c r="A34" s="31"/>
      <c r="B34" s="32"/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187">
        <f t="shared" si="0"/>
        <v>0</v>
      </c>
      <c r="U34" s="39"/>
    </row>
    <row r="35" spans="1:21" x14ac:dyDescent="0.2">
      <c r="A35" s="31"/>
      <c r="B35" s="32"/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187">
        <f t="shared" si="0"/>
        <v>0</v>
      </c>
      <c r="U35" s="39"/>
    </row>
    <row r="36" spans="1:21" x14ac:dyDescent="0.2">
      <c r="A36" s="31"/>
      <c r="B36" s="32"/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187">
        <f t="shared" si="0"/>
        <v>0</v>
      </c>
      <c r="U36" s="39"/>
    </row>
    <row r="37" spans="1:21" x14ac:dyDescent="0.2">
      <c r="A37" s="31"/>
      <c r="B37" s="32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187">
        <f t="shared" si="0"/>
        <v>0</v>
      </c>
      <c r="U37" s="39"/>
    </row>
    <row r="38" spans="1:21" x14ac:dyDescent="0.2">
      <c r="A38" s="31"/>
      <c r="B38" s="32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187">
        <f t="shared" si="0"/>
        <v>0</v>
      </c>
      <c r="U38" s="39"/>
    </row>
    <row r="39" spans="1:21" x14ac:dyDescent="0.2">
      <c r="A39" s="31"/>
      <c r="B39" s="32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187">
        <f t="shared" si="0"/>
        <v>0</v>
      </c>
      <c r="U39" s="39"/>
    </row>
    <row r="40" spans="1:21" x14ac:dyDescent="0.2">
      <c r="A40" s="31"/>
      <c r="B40" s="32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187">
        <f t="shared" si="0"/>
        <v>0</v>
      </c>
      <c r="U40" s="39"/>
    </row>
    <row r="41" spans="1:21" x14ac:dyDescent="0.2">
      <c r="A41" s="31"/>
      <c r="B41" s="32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187">
        <f t="shared" si="0"/>
        <v>0</v>
      </c>
      <c r="U41" s="39"/>
    </row>
    <row r="42" spans="1:21" x14ac:dyDescent="0.2">
      <c r="A42" s="31"/>
      <c r="B42" s="32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187">
        <f t="shared" si="0"/>
        <v>0</v>
      </c>
      <c r="U42" s="39"/>
    </row>
    <row r="43" spans="1:21" x14ac:dyDescent="0.2">
      <c r="A43" s="31"/>
      <c r="B43" s="32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187">
        <f t="shared" si="0"/>
        <v>0</v>
      </c>
      <c r="U43" s="39"/>
    </row>
    <row r="44" spans="1:21" x14ac:dyDescent="0.2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187">
        <f t="shared" si="0"/>
        <v>0</v>
      </c>
      <c r="U44" s="39"/>
    </row>
    <row r="45" spans="1:21" x14ac:dyDescent="0.2">
      <c r="A45" s="31"/>
      <c r="B45" s="32"/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187">
        <f t="shared" si="0"/>
        <v>0</v>
      </c>
      <c r="U45" s="39"/>
    </row>
    <row r="46" spans="1:21" x14ac:dyDescent="0.2">
      <c r="A46" s="31"/>
      <c r="B46" s="32"/>
      <c r="C46" s="3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187">
        <f t="shared" si="0"/>
        <v>0</v>
      </c>
      <c r="U46" s="39"/>
    </row>
    <row r="47" spans="1:21" x14ac:dyDescent="0.2">
      <c r="A47" s="31"/>
      <c r="B47" s="32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187">
        <f t="shared" si="0"/>
        <v>0</v>
      </c>
      <c r="U47" s="39"/>
    </row>
    <row r="48" spans="1:21" x14ac:dyDescent="0.2">
      <c r="A48" s="31"/>
      <c r="B48" s="32"/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187">
        <f t="shared" si="0"/>
        <v>0</v>
      </c>
      <c r="U48" s="39"/>
    </row>
    <row r="49" spans="1:21" x14ac:dyDescent="0.2">
      <c r="A49" s="31"/>
      <c r="B49" s="32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187">
        <f>SUM(D49:S49)</f>
        <v>0</v>
      </c>
      <c r="U49" s="39"/>
    </row>
    <row r="50" spans="1:21" x14ac:dyDescent="0.2">
      <c r="A50" s="31"/>
      <c r="B50" s="32"/>
      <c r="C50" s="3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187">
        <f>SUM(D50:S50)</f>
        <v>0</v>
      </c>
      <c r="U50" s="39"/>
    </row>
    <row r="51" spans="1:21" ht="13.5" thickBot="1" x14ac:dyDescent="0.25">
      <c r="A51" s="183" t="s">
        <v>44</v>
      </c>
      <c r="B51" s="184"/>
      <c r="C51" s="184"/>
      <c r="D51" s="189">
        <f t="shared" ref="D51:S51" si="1">SUM(D6:D50)</f>
        <v>0</v>
      </c>
      <c r="E51" s="189">
        <f t="shared" si="1"/>
        <v>0</v>
      </c>
      <c r="F51" s="189">
        <f t="shared" si="1"/>
        <v>0</v>
      </c>
      <c r="G51" s="189">
        <f t="shared" si="1"/>
        <v>0</v>
      </c>
      <c r="H51" s="189">
        <f t="shared" si="1"/>
        <v>0</v>
      </c>
      <c r="I51" s="189">
        <f t="shared" si="1"/>
        <v>0</v>
      </c>
      <c r="J51" s="189">
        <f t="shared" si="1"/>
        <v>0</v>
      </c>
      <c r="K51" s="189">
        <f t="shared" si="1"/>
        <v>0</v>
      </c>
      <c r="L51" s="189">
        <f t="shared" si="1"/>
        <v>0</v>
      </c>
      <c r="M51" s="189">
        <f t="shared" si="1"/>
        <v>0</v>
      </c>
      <c r="N51" s="189">
        <f t="shared" si="1"/>
        <v>0</v>
      </c>
      <c r="O51" s="189">
        <f t="shared" si="1"/>
        <v>0</v>
      </c>
      <c r="P51" s="189">
        <f t="shared" si="1"/>
        <v>0</v>
      </c>
      <c r="Q51" s="189">
        <f t="shared" si="1"/>
        <v>0</v>
      </c>
      <c r="R51" s="189">
        <f t="shared" si="1"/>
        <v>0</v>
      </c>
      <c r="S51" s="189">
        <f t="shared" si="1"/>
        <v>0</v>
      </c>
      <c r="T51" s="188">
        <f>SUM(T6:T50)</f>
        <v>0</v>
      </c>
      <c r="U51" s="186">
        <f>SUM(U6:U50)</f>
        <v>0</v>
      </c>
    </row>
    <row r="52" spans="1:21" ht="13.5" thickTop="1" x14ac:dyDescent="0.2"/>
  </sheetData>
  <sheetProtection sheet="1" objects="1" scenarios="1" insertRows="0" selectLockedCells="1"/>
  <printOptions horizontalCentered="1"/>
  <pageMargins left="0.75" right="0.75" top="1" bottom="1" header="0.5" footer="0.5"/>
  <pageSetup paperSize="9" scale="69" orientation="landscape" horizontalDpi="300" verticalDpi="300" r:id="rId1"/>
  <headerFooter alignWithMargins="0">
    <oddFooter>&amp;C&amp;"Arial,Bold"CB3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0F294-9D48-477E-838A-62E37BE0A0AB}">
  <sheetPr>
    <tabColor theme="6" tint="0.59999389629810485"/>
    <pageSetUpPr fitToPage="1"/>
  </sheetPr>
  <dimension ref="A1:U52"/>
  <sheetViews>
    <sheetView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4.5703125" style="34" customWidth="1"/>
    <col min="2" max="2" width="7.5703125" style="34" customWidth="1"/>
    <col min="3" max="3" width="30.5703125" style="34" customWidth="1"/>
    <col min="4" max="21" width="8.5703125" style="34" customWidth="1"/>
    <col min="22" max="16384" width="8.85546875" style="34"/>
  </cols>
  <sheetData>
    <row r="1" spans="1:21" x14ac:dyDescent="0.2">
      <c r="A1" s="114" t="s">
        <v>54</v>
      </c>
      <c r="C1" s="254">
        <f>'CB1.1 Summ of Recpts and Paymts'!B1</f>
        <v>0</v>
      </c>
    </row>
    <row r="2" spans="1:21" x14ac:dyDescent="0.2">
      <c r="G2" s="245" t="str">
        <f>"Statement of Receipts for the Month of May "&amp;Instructions!$C$9</f>
        <v xml:space="preserve">Statement of Receipts for the Month of May </v>
      </c>
      <c r="L2" s="115"/>
    </row>
    <row r="4" spans="1:21" x14ac:dyDescent="0.2">
      <c r="A4" s="181">
        <v>1</v>
      </c>
      <c r="B4" s="181">
        <v>2</v>
      </c>
      <c r="C4" s="181">
        <v>3</v>
      </c>
      <c r="D4" s="90">
        <v>4</v>
      </c>
      <c r="E4" s="90">
        <v>5</v>
      </c>
      <c r="F4" s="90">
        <v>6</v>
      </c>
      <c r="G4" s="90">
        <v>7</v>
      </c>
      <c r="H4" s="90">
        <v>8</v>
      </c>
      <c r="I4" s="90">
        <v>9</v>
      </c>
      <c r="J4" s="90">
        <v>10</v>
      </c>
      <c r="K4" s="90">
        <v>11</v>
      </c>
      <c r="L4" s="90">
        <v>12</v>
      </c>
      <c r="M4" s="90">
        <v>13</v>
      </c>
      <c r="N4" s="90">
        <v>14</v>
      </c>
      <c r="O4" s="90">
        <v>15</v>
      </c>
      <c r="P4" s="90">
        <v>16</v>
      </c>
      <c r="Q4" s="90">
        <v>17</v>
      </c>
      <c r="R4" s="90">
        <v>18</v>
      </c>
      <c r="S4" s="90">
        <v>19</v>
      </c>
      <c r="T4" s="90">
        <v>20</v>
      </c>
      <c r="U4" s="90">
        <v>21</v>
      </c>
    </row>
    <row r="5" spans="1:21" ht="33.75" x14ac:dyDescent="0.2">
      <c r="A5" s="182" t="s">
        <v>39</v>
      </c>
      <c r="B5" s="182" t="s">
        <v>138</v>
      </c>
      <c r="C5" s="182" t="s">
        <v>40</v>
      </c>
      <c r="D5" s="37" t="str">
        <f>'CB1.1 Summ of Recpts and Paymts'!B6</f>
        <v>MISC INCOME</v>
      </c>
      <c r="E5" s="37" t="str">
        <f>'CB1.1 Summ of Recpts and Paymts'!C6</f>
        <v>INTEREST REC'D</v>
      </c>
      <c r="F5" s="37" t="str">
        <f>'CB1.1 Summ of Recpts and Paymts'!D6</f>
        <v>SPECIAL ACTIVITY</v>
      </c>
      <c r="G5" s="37" t="str">
        <f>'CB1.1 Summ of Recpts and Paymts'!E6</f>
        <v>REGIST FEES</v>
      </c>
      <c r="H5" s="37" t="str">
        <f>'CB1.1 Summ of Recpts and Paymts'!F6</f>
        <v>HALL  RENT REG.</v>
      </c>
      <c r="I5" s="37" t="str">
        <f>'CB1.1 Summ of Recpts and Paymts'!G6</f>
        <v>HALL  RENT CASUAL</v>
      </c>
      <c r="J5" s="37" t="str">
        <f>'CB1.1 Summ of Recpts and Paymts'!H6</f>
        <v>FUND RAISING</v>
      </c>
      <c r="K5" s="37" t="str">
        <f>'CB1.1 Summ of Recpts and Paymts'!I6</f>
        <v>SPARE 1</v>
      </c>
      <c r="L5" s="37" t="str">
        <f>'CB1.1 Summ of Recpts and Paymts'!J6</f>
        <v>LOAN RECEIVED</v>
      </c>
      <c r="M5" s="37" t="str">
        <f>'CB1.1 Summ of Recpts and Paymts'!K6</f>
        <v>REDEEMED DEPOSIT</v>
      </c>
      <c r="N5" s="37" t="str">
        <f>'CB1.1 Summ of Recpts and Paymts'!L6</f>
        <v>JOEY FUNDS</v>
      </c>
      <c r="O5" s="37" t="str">
        <f>'CB1.1 Summ of Recpts and Paymts'!M6</f>
        <v>CUB FUNDS</v>
      </c>
      <c r="P5" s="37" t="str">
        <f>'CB1.1 Summ of Recpts and Paymts'!N6</f>
        <v>SCOUT FUNDS</v>
      </c>
      <c r="Q5" s="37" t="str">
        <f>'CB1.1 Summ of Recpts and Paymts'!O6</f>
        <v>VENTURER FUNDS</v>
      </c>
      <c r="R5" s="37" t="str">
        <f>'CB1.1 Summ of Recpts and Paymts'!P6</f>
        <v>SPARE 2</v>
      </c>
      <c r="S5" s="37" t="str">
        <f>'CB1.1 Summ of Recpts and Paymts'!Q6</f>
        <v>SPARE 3</v>
      </c>
      <c r="T5" s="92" t="s">
        <v>72</v>
      </c>
      <c r="U5" s="92" t="s">
        <v>75</v>
      </c>
    </row>
    <row r="6" spans="1:21" x14ac:dyDescent="0.2">
      <c r="A6" s="31"/>
      <c r="B6" s="32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187">
        <f>SUM(D6:S6)</f>
        <v>0</v>
      </c>
      <c r="U6" s="39"/>
    </row>
    <row r="7" spans="1:21" x14ac:dyDescent="0.2">
      <c r="A7" s="31"/>
      <c r="B7" s="32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187">
        <f t="shared" ref="T7:T50" si="0">SUM(D7:S7)</f>
        <v>0</v>
      </c>
      <c r="U7" s="39"/>
    </row>
    <row r="8" spans="1:21" x14ac:dyDescent="0.2">
      <c r="A8" s="31"/>
      <c r="B8" s="32"/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187">
        <f t="shared" si="0"/>
        <v>0</v>
      </c>
      <c r="U8" s="39"/>
    </row>
    <row r="9" spans="1:21" x14ac:dyDescent="0.2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187">
        <f t="shared" si="0"/>
        <v>0</v>
      </c>
      <c r="U9" s="39"/>
    </row>
    <row r="10" spans="1:21" x14ac:dyDescent="0.2">
      <c r="A10" s="31"/>
      <c r="B10" s="32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187">
        <f t="shared" si="0"/>
        <v>0</v>
      </c>
      <c r="U10" s="39"/>
    </row>
    <row r="11" spans="1:21" x14ac:dyDescent="0.2">
      <c r="A11" s="31"/>
      <c r="B11" s="32"/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187">
        <f t="shared" si="0"/>
        <v>0</v>
      </c>
      <c r="U11" s="39"/>
    </row>
    <row r="12" spans="1:21" x14ac:dyDescent="0.2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187">
        <f t="shared" si="0"/>
        <v>0</v>
      </c>
      <c r="U12" s="39"/>
    </row>
    <row r="13" spans="1:21" x14ac:dyDescent="0.2">
      <c r="A13" s="31"/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187">
        <f t="shared" si="0"/>
        <v>0</v>
      </c>
      <c r="U13" s="39"/>
    </row>
    <row r="14" spans="1:21" x14ac:dyDescent="0.2">
      <c r="A14" s="31"/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187">
        <f t="shared" si="0"/>
        <v>0</v>
      </c>
      <c r="U14" s="39"/>
    </row>
    <row r="15" spans="1:21" x14ac:dyDescent="0.2">
      <c r="A15" s="31"/>
      <c r="B15" s="32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187">
        <f t="shared" si="0"/>
        <v>0</v>
      </c>
      <c r="U15" s="39"/>
    </row>
    <row r="16" spans="1:21" x14ac:dyDescent="0.2">
      <c r="A16" s="31"/>
      <c r="B16" s="32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87">
        <f t="shared" si="0"/>
        <v>0</v>
      </c>
      <c r="U16" s="39"/>
    </row>
    <row r="17" spans="1:21" x14ac:dyDescent="0.2">
      <c r="A17" s="31"/>
      <c r="B17" s="32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187">
        <f t="shared" si="0"/>
        <v>0</v>
      </c>
      <c r="U17" s="39"/>
    </row>
    <row r="18" spans="1:21" x14ac:dyDescent="0.2">
      <c r="A18" s="31"/>
      <c r="B18" s="32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187">
        <f t="shared" si="0"/>
        <v>0</v>
      </c>
      <c r="U18" s="39"/>
    </row>
    <row r="19" spans="1:21" x14ac:dyDescent="0.2">
      <c r="A19" s="31"/>
      <c r="B19" s="32"/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187">
        <f t="shared" si="0"/>
        <v>0</v>
      </c>
      <c r="U19" s="39"/>
    </row>
    <row r="20" spans="1:21" x14ac:dyDescent="0.2">
      <c r="A20" s="31"/>
      <c r="B20" s="32"/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187">
        <f t="shared" si="0"/>
        <v>0</v>
      </c>
      <c r="U20" s="39"/>
    </row>
    <row r="21" spans="1:21" x14ac:dyDescent="0.2">
      <c r="A21" s="31"/>
      <c r="B21" s="32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187">
        <f t="shared" si="0"/>
        <v>0</v>
      </c>
      <c r="U21" s="39"/>
    </row>
    <row r="22" spans="1:21" x14ac:dyDescent="0.2">
      <c r="A22" s="31"/>
      <c r="B22" s="32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187">
        <f t="shared" si="0"/>
        <v>0</v>
      </c>
      <c r="U22" s="39"/>
    </row>
    <row r="23" spans="1:21" x14ac:dyDescent="0.2">
      <c r="A23" s="31"/>
      <c r="B23" s="32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187">
        <f t="shared" si="0"/>
        <v>0</v>
      </c>
      <c r="U23" s="39"/>
    </row>
    <row r="24" spans="1:21" x14ac:dyDescent="0.2">
      <c r="A24" s="31"/>
      <c r="B24" s="32"/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187">
        <f t="shared" si="0"/>
        <v>0</v>
      </c>
      <c r="U24" s="39"/>
    </row>
    <row r="25" spans="1:21" x14ac:dyDescent="0.2">
      <c r="A25" s="31"/>
      <c r="B25" s="32"/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187">
        <f t="shared" si="0"/>
        <v>0</v>
      </c>
      <c r="U25" s="39"/>
    </row>
    <row r="26" spans="1:21" x14ac:dyDescent="0.2">
      <c r="A26" s="31"/>
      <c r="B26" s="32"/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187">
        <f t="shared" si="0"/>
        <v>0</v>
      </c>
      <c r="U26" s="39"/>
    </row>
    <row r="27" spans="1:21" x14ac:dyDescent="0.2">
      <c r="A27" s="31"/>
      <c r="B27" s="32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187">
        <f t="shared" si="0"/>
        <v>0</v>
      </c>
      <c r="U27" s="39"/>
    </row>
    <row r="28" spans="1:21" x14ac:dyDescent="0.2">
      <c r="A28" s="31"/>
      <c r="B28" s="32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187">
        <f t="shared" si="0"/>
        <v>0</v>
      </c>
      <c r="U28" s="39"/>
    </row>
    <row r="29" spans="1:21" x14ac:dyDescent="0.2">
      <c r="A29" s="31"/>
      <c r="B29" s="32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187">
        <f t="shared" si="0"/>
        <v>0</v>
      </c>
      <c r="U29" s="39"/>
    </row>
    <row r="30" spans="1:21" x14ac:dyDescent="0.2">
      <c r="A30" s="31"/>
      <c r="B30" s="32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187">
        <f t="shared" si="0"/>
        <v>0</v>
      </c>
      <c r="U30" s="39"/>
    </row>
    <row r="31" spans="1:21" x14ac:dyDescent="0.2">
      <c r="A31" s="31"/>
      <c r="B31" s="32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187">
        <f t="shared" si="0"/>
        <v>0</v>
      </c>
      <c r="U31" s="39"/>
    </row>
    <row r="32" spans="1:21" x14ac:dyDescent="0.2">
      <c r="A32" s="31"/>
      <c r="B32" s="32"/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187">
        <f t="shared" si="0"/>
        <v>0</v>
      </c>
      <c r="U32" s="39"/>
    </row>
    <row r="33" spans="1:21" x14ac:dyDescent="0.2">
      <c r="A33" s="31"/>
      <c r="B33" s="32"/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187">
        <f t="shared" si="0"/>
        <v>0</v>
      </c>
      <c r="U33" s="39"/>
    </row>
    <row r="34" spans="1:21" x14ac:dyDescent="0.2">
      <c r="A34" s="31"/>
      <c r="B34" s="32"/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187">
        <f t="shared" si="0"/>
        <v>0</v>
      </c>
      <c r="U34" s="39"/>
    </row>
    <row r="35" spans="1:21" x14ac:dyDescent="0.2">
      <c r="A35" s="31"/>
      <c r="B35" s="32"/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187">
        <f t="shared" si="0"/>
        <v>0</v>
      </c>
      <c r="U35" s="39"/>
    </row>
    <row r="36" spans="1:21" x14ac:dyDescent="0.2">
      <c r="A36" s="31"/>
      <c r="B36" s="32"/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187">
        <f t="shared" si="0"/>
        <v>0</v>
      </c>
      <c r="U36" s="39"/>
    </row>
    <row r="37" spans="1:21" x14ac:dyDescent="0.2">
      <c r="A37" s="31"/>
      <c r="B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187">
        <f t="shared" si="0"/>
        <v>0</v>
      </c>
      <c r="U37" s="39"/>
    </row>
    <row r="38" spans="1:21" x14ac:dyDescent="0.2">
      <c r="A38" s="31"/>
      <c r="B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187">
        <f t="shared" si="0"/>
        <v>0</v>
      </c>
      <c r="U38" s="39"/>
    </row>
    <row r="39" spans="1:21" x14ac:dyDescent="0.2">
      <c r="A39" s="31"/>
      <c r="B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187">
        <f t="shared" si="0"/>
        <v>0</v>
      </c>
      <c r="U39" s="39"/>
    </row>
    <row r="40" spans="1:21" x14ac:dyDescent="0.2">
      <c r="A40" s="31"/>
      <c r="B40" s="32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187">
        <f t="shared" si="0"/>
        <v>0</v>
      </c>
      <c r="U40" s="39"/>
    </row>
    <row r="41" spans="1:21" x14ac:dyDescent="0.2">
      <c r="A41" s="31"/>
      <c r="B41" s="32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187">
        <f t="shared" si="0"/>
        <v>0</v>
      </c>
      <c r="U41" s="39"/>
    </row>
    <row r="42" spans="1:21" x14ac:dyDescent="0.2">
      <c r="A42" s="31"/>
      <c r="B42" s="32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187">
        <f t="shared" si="0"/>
        <v>0</v>
      </c>
      <c r="U42" s="39"/>
    </row>
    <row r="43" spans="1:21" x14ac:dyDescent="0.2">
      <c r="A43" s="31"/>
      <c r="B43" s="32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187">
        <f t="shared" si="0"/>
        <v>0</v>
      </c>
      <c r="U43" s="39"/>
    </row>
    <row r="44" spans="1:21" x14ac:dyDescent="0.2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187">
        <f t="shared" si="0"/>
        <v>0</v>
      </c>
      <c r="U44" s="39"/>
    </row>
    <row r="45" spans="1:21" x14ac:dyDescent="0.2">
      <c r="A45" s="31"/>
      <c r="B45" s="32"/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187">
        <f t="shared" si="0"/>
        <v>0</v>
      </c>
      <c r="U45" s="39"/>
    </row>
    <row r="46" spans="1:21" x14ac:dyDescent="0.2">
      <c r="A46" s="31"/>
      <c r="B46" s="32"/>
      <c r="C46" s="3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187">
        <f t="shared" si="0"/>
        <v>0</v>
      </c>
      <c r="U46" s="39"/>
    </row>
    <row r="47" spans="1:21" x14ac:dyDescent="0.2">
      <c r="A47" s="31"/>
      <c r="B47" s="32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187">
        <f t="shared" si="0"/>
        <v>0</v>
      </c>
      <c r="U47" s="39"/>
    </row>
    <row r="48" spans="1:21" x14ac:dyDescent="0.2">
      <c r="A48" s="31"/>
      <c r="B48" s="32"/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187">
        <f t="shared" si="0"/>
        <v>0</v>
      </c>
      <c r="U48" s="39"/>
    </row>
    <row r="49" spans="1:21" x14ac:dyDescent="0.2">
      <c r="A49" s="31"/>
      <c r="B49" s="32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187">
        <f t="shared" si="0"/>
        <v>0</v>
      </c>
      <c r="U49" s="39"/>
    </row>
    <row r="50" spans="1:21" x14ac:dyDescent="0.2">
      <c r="A50" s="31"/>
      <c r="B50" s="32"/>
      <c r="C50" s="3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187">
        <f t="shared" si="0"/>
        <v>0</v>
      </c>
      <c r="U50" s="39"/>
    </row>
    <row r="51" spans="1:21" ht="13.5" thickBot="1" x14ac:dyDescent="0.25">
      <c r="A51" s="183" t="s">
        <v>44</v>
      </c>
      <c r="B51" s="184"/>
      <c r="C51" s="184"/>
      <c r="D51" s="189">
        <f t="shared" ref="D51:S51" si="1">SUM(D6:D50)</f>
        <v>0</v>
      </c>
      <c r="E51" s="189">
        <f t="shared" si="1"/>
        <v>0</v>
      </c>
      <c r="F51" s="189">
        <f t="shared" si="1"/>
        <v>0</v>
      </c>
      <c r="G51" s="189">
        <f t="shared" si="1"/>
        <v>0</v>
      </c>
      <c r="H51" s="189">
        <f t="shared" si="1"/>
        <v>0</v>
      </c>
      <c r="I51" s="189">
        <f t="shared" si="1"/>
        <v>0</v>
      </c>
      <c r="J51" s="189">
        <f t="shared" si="1"/>
        <v>0</v>
      </c>
      <c r="K51" s="189">
        <f t="shared" si="1"/>
        <v>0</v>
      </c>
      <c r="L51" s="189">
        <f t="shared" si="1"/>
        <v>0</v>
      </c>
      <c r="M51" s="189">
        <f t="shared" si="1"/>
        <v>0</v>
      </c>
      <c r="N51" s="189">
        <f t="shared" si="1"/>
        <v>0</v>
      </c>
      <c r="O51" s="189">
        <f t="shared" si="1"/>
        <v>0</v>
      </c>
      <c r="P51" s="189">
        <f t="shared" si="1"/>
        <v>0</v>
      </c>
      <c r="Q51" s="189">
        <f t="shared" si="1"/>
        <v>0</v>
      </c>
      <c r="R51" s="189">
        <f t="shared" si="1"/>
        <v>0</v>
      </c>
      <c r="S51" s="189">
        <f t="shared" si="1"/>
        <v>0</v>
      </c>
      <c r="T51" s="188">
        <f>SUM(T6:T50)</f>
        <v>0</v>
      </c>
      <c r="U51" s="186">
        <f>SUM(U6:U50)</f>
        <v>0</v>
      </c>
    </row>
    <row r="52" spans="1:21" ht="13.5" thickTop="1" x14ac:dyDescent="0.2"/>
  </sheetData>
  <sheetProtection sheet="1" objects="1" scenarios="1" insertRows="0" selectLockedCells="1"/>
  <printOptions horizontalCentered="1"/>
  <pageMargins left="0.75" right="0.75" top="1" bottom="1" header="0.5" footer="0.5"/>
  <pageSetup paperSize="9" scale="69" orientation="landscape" horizontalDpi="300" verticalDpi="300" r:id="rId1"/>
  <headerFooter alignWithMargins="0">
    <oddFooter>&amp;C&amp;"Arial,Bold"CB3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0377C-2E5E-441A-87A0-72650A32F172}">
  <sheetPr>
    <tabColor theme="6" tint="0.59999389629810485"/>
    <pageSetUpPr fitToPage="1"/>
  </sheetPr>
  <dimension ref="A1:U84"/>
  <sheetViews>
    <sheetView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4.5703125" style="34" customWidth="1"/>
    <col min="2" max="2" width="7.5703125" style="34" customWidth="1"/>
    <col min="3" max="3" width="30.5703125" style="34" customWidth="1"/>
    <col min="4" max="21" width="8.5703125" style="34" customWidth="1"/>
    <col min="22" max="16384" width="8.85546875" style="34"/>
  </cols>
  <sheetData>
    <row r="1" spans="1:21" x14ac:dyDescent="0.2">
      <c r="A1" s="114" t="s">
        <v>54</v>
      </c>
      <c r="C1" s="254">
        <f>'CB1.1 Summ of Recpts and Paymts'!B1</f>
        <v>0</v>
      </c>
    </row>
    <row r="2" spans="1:21" x14ac:dyDescent="0.2">
      <c r="G2" s="245" t="str">
        <f>"Statement of Receipts for the Month of June "&amp;Instructions!$C$9</f>
        <v xml:space="preserve">Statement of Receipts for the Month of June </v>
      </c>
      <c r="L2" s="115"/>
    </row>
    <row r="4" spans="1:21" x14ac:dyDescent="0.2">
      <c r="A4" s="181">
        <v>1</v>
      </c>
      <c r="B4" s="181">
        <v>2</v>
      </c>
      <c r="C4" s="181">
        <v>3</v>
      </c>
      <c r="D4" s="90">
        <v>4</v>
      </c>
      <c r="E4" s="90">
        <v>5</v>
      </c>
      <c r="F4" s="90">
        <v>6</v>
      </c>
      <c r="G4" s="90">
        <v>7</v>
      </c>
      <c r="H4" s="90">
        <v>8</v>
      </c>
      <c r="I4" s="90">
        <v>9</v>
      </c>
      <c r="J4" s="90">
        <v>10</v>
      </c>
      <c r="K4" s="90">
        <v>11</v>
      </c>
      <c r="L4" s="90">
        <v>12</v>
      </c>
      <c r="M4" s="90">
        <v>13</v>
      </c>
      <c r="N4" s="90">
        <v>14</v>
      </c>
      <c r="O4" s="90">
        <v>15</v>
      </c>
      <c r="P4" s="90">
        <v>16</v>
      </c>
      <c r="Q4" s="90">
        <v>17</v>
      </c>
      <c r="R4" s="90">
        <v>18</v>
      </c>
      <c r="S4" s="90">
        <v>19</v>
      </c>
      <c r="T4" s="90">
        <v>20</v>
      </c>
      <c r="U4" s="90">
        <v>21</v>
      </c>
    </row>
    <row r="5" spans="1:21" ht="33.75" x14ac:dyDescent="0.2">
      <c r="A5" s="182" t="s">
        <v>39</v>
      </c>
      <c r="B5" s="182" t="s">
        <v>138</v>
      </c>
      <c r="C5" s="182" t="s">
        <v>40</v>
      </c>
      <c r="D5" s="37" t="str">
        <f>'CB1.1 Summ of Recpts and Paymts'!B6</f>
        <v>MISC INCOME</v>
      </c>
      <c r="E5" s="37" t="str">
        <f>'CB1.1 Summ of Recpts and Paymts'!C6</f>
        <v>INTEREST REC'D</v>
      </c>
      <c r="F5" s="37" t="str">
        <f>'CB1.1 Summ of Recpts and Paymts'!D6</f>
        <v>SPECIAL ACTIVITY</v>
      </c>
      <c r="G5" s="37" t="str">
        <f>'CB1.1 Summ of Recpts and Paymts'!E6</f>
        <v>REGIST FEES</v>
      </c>
      <c r="H5" s="37" t="str">
        <f>'CB1.1 Summ of Recpts and Paymts'!F6</f>
        <v>HALL  RENT REG.</v>
      </c>
      <c r="I5" s="37" t="str">
        <f>'CB1.1 Summ of Recpts and Paymts'!G6</f>
        <v>HALL  RENT CASUAL</v>
      </c>
      <c r="J5" s="37" t="str">
        <f>'CB1.1 Summ of Recpts and Paymts'!H6</f>
        <v>FUND RAISING</v>
      </c>
      <c r="K5" s="37" t="str">
        <f>'CB1.1 Summ of Recpts and Paymts'!I6</f>
        <v>SPARE 1</v>
      </c>
      <c r="L5" s="37" t="str">
        <f>'CB1.1 Summ of Recpts and Paymts'!J6</f>
        <v>LOAN RECEIVED</v>
      </c>
      <c r="M5" s="37" t="str">
        <f>'CB1.1 Summ of Recpts and Paymts'!K6</f>
        <v>REDEEMED DEPOSIT</v>
      </c>
      <c r="N5" s="37" t="str">
        <f>'CB1.1 Summ of Recpts and Paymts'!L6</f>
        <v>JOEY FUNDS</v>
      </c>
      <c r="O5" s="37" t="str">
        <f>'CB1.1 Summ of Recpts and Paymts'!M6</f>
        <v>CUB FUNDS</v>
      </c>
      <c r="P5" s="37" t="str">
        <f>'CB1.1 Summ of Recpts and Paymts'!N6</f>
        <v>SCOUT FUNDS</v>
      </c>
      <c r="Q5" s="37" t="str">
        <f>'CB1.1 Summ of Recpts and Paymts'!O6</f>
        <v>VENTURER FUNDS</v>
      </c>
      <c r="R5" s="37" t="str">
        <f>'CB1.1 Summ of Recpts and Paymts'!P6</f>
        <v>SPARE 2</v>
      </c>
      <c r="S5" s="37" t="str">
        <f>'CB1.1 Summ of Recpts and Paymts'!Q6</f>
        <v>SPARE 3</v>
      </c>
      <c r="T5" s="92" t="s">
        <v>72</v>
      </c>
      <c r="U5" s="92" t="s">
        <v>75</v>
      </c>
    </row>
    <row r="6" spans="1:21" x14ac:dyDescent="0.2">
      <c r="A6" s="31"/>
      <c r="B6" s="32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187">
        <f>SUM(D6:S6)</f>
        <v>0</v>
      </c>
      <c r="U6" s="39"/>
    </row>
    <row r="7" spans="1:21" x14ac:dyDescent="0.2">
      <c r="A7" s="31"/>
      <c r="B7" s="32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187">
        <f t="shared" ref="T7:T70" si="0">SUM(D7:S7)</f>
        <v>0</v>
      </c>
      <c r="U7" s="39"/>
    </row>
    <row r="8" spans="1:21" x14ac:dyDescent="0.2">
      <c r="A8" s="31"/>
      <c r="B8" s="32"/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187">
        <f t="shared" si="0"/>
        <v>0</v>
      </c>
      <c r="U8" s="39"/>
    </row>
    <row r="9" spans="1:21" x14ac:dyDescent="0.2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187">
        <f t="shared" si="0"/>
        <v>0</v>
      </c>
      <c r="U9" s="39"/>
    </row>
    <row r="10" spans="1:21" x14ac:dyDescent="0.2">
      <c r="A10" s="31"/>
      <c r="B10" s="32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187">
        <f t="shared" si="0"/>
        <v>0</v>
      </c>
      <c r="U10" s="39"/>
    </row>
    <row r="11" spans="1:21" x14ac:dyDescent="0.2">
      <c r="A11" s="31"/>
      <c r="B11" s="32"/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187">
        <f t="shared" si="0"/>
        <v>0</v>
      </c>
      <c r="U11" s="39"/>
    </row>
    <row r="12" spans="1:21" x14ac:dyDescent="0.2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187">
        <f t="shared" si="0"/>
        <v>0</v>
      </c>
      <c r="U12" s="39"/>
    </row>
    <row r="13" spans="1:21" x14ac:dyDescent="0.2">
      <c r="A13" s="31"/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187">
        <f t="shared" si="0"/>
        <v>0</v>
      </c>
      <c r="U13" s="39"/>
    </row>
    <row r="14" spans="1:21" x14ac:dyDescent="0.2">
      <c r="A14" s="31"/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187">
        <f t="shared" si="0"/>
        <v>0</v>
      </c>
      <c r="U14" s="39"/>
    </row>
    <row r="15" spans="1:21" x14ac:dyDescent="0.2">
      <c r="A15" s="31"/>
      <c r="B15" s="32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187">
        <f t="shared" si="0"/>
        <v>0</v>
      </c>
      <c r="U15" s="39"/>
    </row>
    <row r="16" spans="1:21" x14ac:dyDescent="0.2">
      <c r="A16" s="31"/>
      <c r="B16" s="32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87">
        <f t="shared" si="0"/>
        <v>0</v>
      </c>
      <c r="U16" s="39"/>
    </row>
    <row r="17" spans="1:21" x14ac:dyDescent="0.2">
      <c r="A17" s="31"/>
      <c r="B17" s="32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187">
        <f t="shared" si="0"/>
        <v>0</v>
      </c>
      <c r="U17" s="39"/>
    </row>
    <row r="18" spans="1:21" x14ac:dyDescent="0.2">
      <c r="A18" s="31"/>
      <c r="B18" s="32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187">
        <f t="shared" si="0"/>
        <v>0</v>
      </c>
      <c r="U18" s="39"/>
    </row>
    <row r="19" spans="1:21" x14ac:dyDescent="0.2">
      <c r="A19" s="31"/>
      <c r="B19" s="32"/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187">
        <f t="shared" si="0"/>
        <v>0</v>
      </c>
      <c r="U19" s="39"/>
    </row>
    <row r="20" spans="1:21" x14ac:dyDescent="0.2">
      <c r="A20" s="31"/>
      <c r="B20" s="32"/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187">
        <f t="shared" si="0"/>
        <v>0</v>
      </c>
      <c r="U20" s="39"/>
    </row>
    <row r="21" spans="1:21" x14ac:dyDescent="0.2">
      <c r="A21" s="31"/>
      <c r="B21" s="32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187">
        <f t="shared" si="0"/>
        <v>0</v>
      </c>
      <c r="U21" s="39"/>
    </row>
    <row r="22" spans="1:21" x14ac:dyDescent="0.2">
      <c r="A22" s="31"/>
      <c r="B22" s="32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187">
        <f t="shared" si="0"/>
        <v>0</v>
      </c>
      <c r="U22" s="39"/>
    </row>
    <row r="23" spans="1:21" x14ac:dyDescent="0.2">
      <c r="A23" s="31"/>
      <c r="B23" s="32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187">
        <f t="shared" si="0"/>
        <v>0</v>
      </c>
      <c r="U23" s="39"/>
    </row>
    <row r="24" spans="1:21" x14ac:dyDescent="0.2">
      <c r="A24" s="31"/>
      <c r="B24" s="32"/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187">
        <f t="shared" si="0"/>
        <v>0</v>
      </c>
      <c r="U24" s="39"/>
    </row>
    <row r="25" spans="1:21" x14ac:dyDescent="0.2">
      <c r="A25" s="31"/>
      <c r="B25" s="32"/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187">
        <f t="shared" si="0"/>
        <v>0</v>
      </c>
      <c r="U25" s="39"/>
    </row>
    <row r="26" spans="1:21" x14ac:dyDescent="0.2">
      <c r="A26" s="31"/>
      <c r="B26" s="32"/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187">
        <f t="shared" si="0"/>
        <v>0</v>
      </c>
      <c r="U26" s="39"/>
    </row>
    <row r="27" spans="1:21" x14ac:dyDescent="0.2">
      <c r="A27" s="31"/>
      <c r="B27" s="32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187">
        <f t="shared" si="0"/>
        <v>0</v>
      </c>
      <c r="U27" s="39"/>
    </row>
    <row r="28" spans="1:21" x14ac:dyDescent="0.2">
      <c r="A28" s="31"/>
      <c r="B28" s="32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187">
        <f t="shared" si="0"/>
        <v>0</v>
      </c>
      <c r="U28" s="39"/>
    </row>
    <row r="29" spans="1:21" x14ac:dyDescent="0.2">
      <c r="A29" s="31"/>
      <c r="B29" s="32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187">
        <f t="shared" si="0"/>
        <v>0</v>
      </c>
      <c r="U29" s="39"/>
    </row>
    <row r="30" spans="1:21" x14ac:dyDescent="0.2">
      <c r="A30" s="31"/>
      <c r="B30" s="32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187">
        <f t="shared" si="0"/>
        <v>0</v>
      </c>
      <c r="U30" s="39"/>
    </row>
    <row r="31" spans="1:21" x14ac:dyDescent="0.2">
      <c r="A31" s="31"/>
      <c r="B31" s="32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187">
        <f t="shared" si="0"/>
        <v>0</v>
      </c>
      <c r="U31" s="39"/>
    </row>
    <row r="32" spans="1:21" x14ac:dyDescent="0.2">
      <c r="A32" s="31"/>
      <c r="B32" s="32"/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187">
        <f t="shared" si="0"/>
        <v>0</v>
      </c>
      <c r="U32" s="39"/>
    </row>
    <row r="33" spans="1:21" x14ac:dyDescent="0.2">
      <c r="A33" s="31"/>
      <c r="B33" s="32"/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187">
        <f t="shared" si="0"/>
        <v>0</v>
      </c>
      <c r="U33" s="39"/>
    </row>
    <row r="34" spans="1:21" x14ac:dyDescent="0.2">
      <c r="A34" s="31"/>
      <c r="B34" s="32"/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187">
        <f t="shared" si="0"/>
        <v>0</v>
      </c>
      <c r="U34" s="39"/>
    </row>
    <row r="35" spans="1:21" x14ac:dyDescent="0.2">
      <c r="A35" s="31"/>
      <c r="B35" s="32"/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187">
        <f t="shared" si="0"/>
        <v>0</v>
      </c>
      <c r="U35" s="39"/>
    </row>
    <row r="36" spans="1:21" x14ac:dyDescent="0.2">
      <c r="A36" s="31"/>
      <c r="B36" s="32"/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187">
        <f t="shared" si="0"/>
        <v>0</v>
      </c>
      <c r="U36" s="39"/>
    </row>
    <row r="37" spans="1:21" x14ac:dyDescent="0.2">
      <c r="A37" s="31"/>
      <c r="B37" s="32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187">
        <f t="shared" si="0"/>
        <v>0</v>
      </c>
      <c r="U37" s="39"/>
    </row>
    <row r="38" spans="1:21" x14ac:dyDescent="0.2">
      <c r="A38" s="31"/>
      <c r="B38" s="32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187">
        <f t="shared" si="0"/>
        <v>0</v>
      </c>
      <c r="U38" s="39"/>
    </row>
    <row r="39" spans="1:21" x14ac:dyDescent="0.2">
      <c r="A39" s="31"/>
      <c r="B39" s="32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187">
        <f t="shared" si="0"/>
        <v>0</v>
      </c>
      <c r="U39" s="39"/>
    </row>
    <row r="40" spans="1:21" x14ac:dyDescent="0.2">
      <c r="A40" s="31"/>
      <c r="B40" s="32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187">
        <f t="shared" si="0"/>
        <v>0</v>
      </c>
      <c r="U40" s="39"/>
    </row>
    <row r="41" spans="1:21" x14ac:dyDescent="0.2">
      <c r="A41" s="31"/>
      <c r="B41" s="32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187">
        <f t="shared" si="0"/>
        <v>0</v>
      </c>
      <c r="U41" s="39"/>
    </row>
    <row r="42" spans="1:21" x14ac:dyDescent="0.2">
      <c r="A42" s="31"/>
      <c r="B42" s="32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187">
        <f t="shared" si="0"/>
        <v>0</v>
      </c>
      <c r="U42" s="39"/>
    </row>
    <row r="43" spans="1:21" x14ac:dyDescent="0.2">
      <c r="A43" s="31"/>
      <c r="B43" s="32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187">
        <f t="shared" si="0"/>
        <v>0</v>
      </c>
      <c r="U43" s="39"/>
    </row>
    <row r="44" spans="1:21" x14ac:dyDescent="0.2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187">
        <f t="shared" si="0"/>
        <v>0</v>
      </c>
      <c r="U44" s="39"/>
    </row>
    <row r="45" spans="1:21" x14ac:dyDescent="0.2">
      <c r="A45" s="31"/>
      <c r="B45" s="32"/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187">
        <f t="shared" si="0"/>
        <v>0</v>
      </c>
      <c r="U45" s="39"/>
    </row>
    <row r="46" spans="1:21" x14ac:dyDescent="0.2">
      <c r="A46" s="31"/>
      <c r="B46" s="32"/>
      <c r="C46" s="3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187">
        <f t="shared" si="0"/>
        <v>0</v>
      </c>
      <c r="U46" s="39"/>
    </row>
    <row r="47" spans="1:21" x14ac:dyDescent="0.2">
      <c r="A47" s="31"/>
      <c r="B47" s="32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187">
        <f t="shared" si="0"/>
        <v>0</v>
      </c>
      <c r="U47" s="39"/>
    </row>
    <row r="48" spans="1:21" x14ac:dyDescent="0.2">
      <c r="A48" s="31"/>
      <c r="B48" s="32"/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187">
        <f t="shared" si="0"/>
        <v>0</v>
      </c>
      <c r="U48" s="39"/>
    </row>
    <row r="49" spans="1:21" x14ac:dyDescent="0.2">
      <c r="A49" s="31"/>
      <c r="B49" s="32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187">
        <f t="shared" si="0"/>
        <v>0</v>
      </c>
      <c r="U49" s="39"/>
    </row>
    <row r="50" spans="1:21" x14ac:dyDescent="0.2">
      <c r="A50" s="31"/>
      <c r="B50" s="32"/>
      <c r="C50" s="3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187">
        <f t="shared" si="0"/>
        <v>0</v>
      </c>
      <c r="U50" s="39"/>
    </row>
    <row r="51" spans="1:21" x14ac:dyDescent="0.2">
      <c r="A51" s="31"/>
      <c r="B51" s="32"/>
      <c r="C51" s="32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187">
        <f t="shared" si="0"/>
        <v>0</v>
      </c>
      <c r="U51" s="39"/>
    </row>
    <row r="52" spans="1:21" x14ac:dyDescent="0.2">
      <c r="A52" s="31"/>
      <c r="B52" s="32"/>
      <c r="C52" s="3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187">
        <f t="shared" si="0"/>
        <v>0</v>
      </c>
      <c r="U52" s="39"/>
    </row>
    <row r="53" spans="1:21" x14ac:dyDescent="0.2">
      <c r="A53" s="31"/>
      <c r="B53" s="32"/>
      <c r="C53" s="32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187">
        <f t="shared" si="0"/>
        <v>0</v>
      </c>
      <c r="U53" s="39"/>
    </row>
    <row r="54" spans="1:21" x14ac:dyDescent="0.2">
      <c r="A54" s="31"/>
      <c r="B54" s="32"/>
      <c r="C54" s="3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187">
        <f t="shared" si="0"/>
        <v>0</v>
      </c>
      <c r="U54" s="39"/>
    </row>
    <row r="55" spans="1:21" x14ac:dyDescent="0.2">
      <c r="A55" s="31"/>
      <c r="B55" s="32"/>
      <c r="C55" s="32"/>
      <c r="D55" s="33"/>
      <c r="E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187">
        <f t="shared" si="0"/>
        <v>0</v>
      </c>
      <c r="U55" s="39"/>
    </row>
    <row r="56" spans="1:21" x14ac:dyDescent="0.2">
      <c r="A56" s="31"/>
      <c r="B56" s="32"/>
      <c r="C56" s="32"/>
      <c r="D56" s="33"/>
      <c r="E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187">
        <f t="shared" si="0"/>
        <v>0</v>
      </c>
      <c r="U56" s="39"/>
    </row>
    <row r="57" spans="1:21" x14ac:dyDescent="0.2">
      <c r="A57" s="31"/>
      <c r="B57" s="32"/>
      <c r="C57" s="32"/>
      <c r="D57" s="33"/>
      <c r="E57" s="33"/>
      <c r="F57" s="33"/>
      <c r="G57" s="33"/>
      <c r="H57" s="33"/>
      <c r="I57" s="33"/>
      <c r="K57" s="33"/>
      <c r="L57" s="33"/>
      <c r="M57" s="33"/>
      <c r="N57" s="33"/>
      <c r="O57" s="33"/>
      <c r="P57" s="33"/>
      <c r="Q57" s="33"/>
      <c r="R57" s="33"/>
      <c r="S57" s="33"/>
      <c r="T57" s="187">
        <f t="shared" si="0"/>
        <v>0</v>
      </c>
      <c r="U57" s="39"/>
    </row>
    <row r="58" spans="1:21" x14ac:dyDescent="0.2">
      <c r="A58" s="31"/>
      <c r="B58" s="32"/>
      <c r="C58" s="32"/>
      <c r="D58" s="33"/>
      <c r="E58" s="33"/>
      <c r="F58" s="33"/>
      <c r="G58" s="33"/>
      <c r="H58" s="33"/>
      <c r="I58" s="33"/>
      <c r="K58" s="33"/>
      <c r="L58" s="33"/>
      <c r="M58" s="33"/>
      <c r="N58" s="33"/>
      <c r="O58" s="33"/>
      <c r="P58" s="33"/>
      <c r="Q58" s="33"/>
      <c r="R58" s="33"/>
      <c r="S58" s="33"/>
      <c r="T58" s="187">
        <f t="shared" si="0"/>
        <v>0</v>
      </c>
      <c r="U58" s="39"/>
    </row>
    <row r="59" spans="1:21" x14ac:dyDescent="0.2">
      <c r="A59" s="31"/>
      <c r="B59" s="32"/>
      <c r="C59" s="3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187">
        <f t="shared" si="0"/>
        <v>0</v>
      </c>
      <c r="U59" s="39"/>
    </row>
    <row r="60" spans="1:21" x14ac:dyDescent="0.2">
      <c r="A60" s="31"/>
      <c r="B60" s="32"/>
      <c r="C60" s="32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187">
        <f t="shared" si="0"/>
        <v>0</v>
      </c>
      <c r="U60" s="39"/>
    </row>
    <row r="61" spans="1:21" x14ac:dyDescent="0.2">
      <c r="A61" s="31"/>
      <c r="B61" s="32"/>
      <c r="C61" s="32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187">
        <f t="shared" si="0"/>
        <v>0</v>
      </c>
      <c r="U61" s="39"/>
    </row>
    <row r="62" spans="1:21" x14ac:dyDescent="0.2">
      <c r="A62" s="31"/>
      <c r="B62" s="32"/>
      <c r="C62" s="32"/>
      <c r="E62" s="33"/>
      <c r="F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T62" s="187">
        <f t="shared" si="0"/>
        <v>0</v>
      </c>
      <c r="U62" s="39"/>
    </row>
    <row r="63" spans="1:21" x14ac:dyDescent="0.2">
      <c r="A63" s="31"/>
      <c r="B63" s="32"/>
      <c r="C63" s="32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187">
        <f t="shared" si="0"/>
        <v>0</v>
      </c>
      <c r="U63" s="39"/>
    </row>
    <row r="64" spans="1:21" x14ac:dyDescent="0.2">
      <c r="A64" s="31"/>
      <c r="B64" s="32"/>
      <c r="C64" s="32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187">
        <f t="shared" si="0"/>
        <v>0</v>
      </c>
      <c r="U64" s="39"/>
    </row>
    <row r="65" spans="1:21" x14ac:dyDescent="0.2">
      <c r="A65" s="31"/>
      <c r="B65" s="32"/>
      <c r="C65" s="32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187">
        <f t="shared" si="0"/>
        <v>0</v>
      </c>
      <c r="U65" s="39"/>
    </row>
    <row r="66" spans="1:21" x14ac:dyDescent="0.2">
      <c r="A66" s="31"/>
      <c r="B66" s="32"/>
      <c r="C66" s="32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187">
        <f t="shared" si="0"/>
        <v>0</v>
      </c>
      <c r="U66" s="39"/>
    </row>
    <row r="67" spans="1:21" x14ac:dyDescent="0.2">
      <c r="A67" s="31"/>
      <c r="B67" s="32"/>
      <c r="C67" s="32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187">
        <f t="shared" si="0"/>
        <v>0</v>
      </c>
      <c r="U67" s="39"/>
    </row>
    <row r="68" spans="1:21" x14ac:dyDescent="0.2">
      <c r="A68" s="31"/>
      <c r="B68" s="32"/>
      <c r="C68" s="32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187">
        <f t="shared" si="0"/>
        <v>0</v>
      </c>
      <c r="U68" s="39"/>
    </row>
    <row r="69" spans="1:21" x14ac:dyDescent="0.2">
      <c r="A69" s="31"/>
      <c r="B69" s="32"/>
      <c r="C69" s="32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187">
        <f t="shared" si="0"/>
        <v>0</v>
      </c>
      <c r="U69" s="39"/>
    </row>
    <row r="70" spans="1:21" x14ac:dyDescent="0.2">
      <c r="A70" s="31"/>
      <c r="B70" s="32"/>
      <c r="C70" s="3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187">
        <f t="shared" si="0"/>
        <v>0</v>
      </c>
      <c r="U70" s="39"/>
    </row>
    <row r="71" spans="1:21" x14ac:dyDescent="0.2">
      <c r="A71" s="31"/>
      <c r="B71" s="32"/>
      <c r="C71" s="3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187">
        <f t="shared" ref="T71:T82" si="1">SUM(D71:S71)</f>
        <v>0</v>
      </c>
      <c r="U71" s="39"/>
    </row>
    <row r="72" spans="1:21" x14ac:dyDescent="0.2">
      <c r="A72" s="31"/>
      <c r="B72" s="32"/>
      <c r="C72" s="32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187">
        <f t="shared" si="1"/>
        <v>0</v>
      </c>
      <c r="U72" s="39"/>
    </row>
    <row r="73" spans="1:21" x14ac:dyDescent="0.2">
      <c r="A73" s="31"/>
      <c r="B73" s="32"/>
      <c r="C73" s="3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187">
        <f t="shared" si="1"/>
        <v>0</v>
      </c>
      <c r="U73" s="39"/>
    </row>
    <row r="74" spans="1:21" x14ac:dyDescent="0.2">
      <c r="A74" s="31"/>
      <c r="B74" s="32"/>
      <c r="C74" s="32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187">
        <f t="shared" si="1"/>
        <v>0</v>
      </c>
      <c r="U74" s="39"/>
    </row>
    <row r="75" spans="1:21" x14ac:dyDescent="0.2">
      <c r="A75" s="31"/>
      <c r="B75" s="32"/>
      <c r="C75" s="32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187">
        <f t="shared" si="1"/>
        <v>0</v>
      </c>
      <c r="U75" s="39"/>
    </row>
    <row r="76" spans="1:21" x14ac:dyDescent="0.2">
      <c r="A76" s="31"/>
      <c r="B76" s="32"/>
      <c r="C76" s="3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187">
        <f t="shared" si="1"/>
        <v>0</v>
      </c>
      <c r="U76" s="39"/>
    </row>
    <row r="77" spans="1:21" x14ac:dyDescent="0.2">
      <c r="A77" s="31"/>
      <c r="B77" s="32"/>
      <c r="C77" s="32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187">
        <f t="shared" si="1"/>
        <v>0</v>
      </c>
      <c r="U77" s="39"/>
    </row>
    <row r="78" spans="1:21" x14ac:dyDescent="0.2">
      <c r="A78" s="31"/>
      <c r="B78" s="32"/>
      <c r="C78" s="3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187">
        <f t="shared" si="1"/>
        <v>0</v>
      </c>
      <c r="U78" s="39"/>
    </row>
    <row r="79" spans="1:21" x14ac:dyDescent="0.2">
      <c r="A79" s="31"/>
      <c r="B79" s="32"/>
      <c r="C79" s="32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187">
        <f t="shared" si="1"/>
        <v>0</v>
      </c>
      <c r="U79" s="39"/>
    </row>
    <row r="80" spans="1:21" x14ac:dyDescent="0.2">
      <c r="A80" s="31"/>
      <c r="B80" s="32"/>
      <c r="C80" s="3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187">
        <f t="shared" si="1"/>
        <v>0</v>
      </c>
      <c r="U80" s="39"/>
    </row>
    <row r="81" spans="1:21" x14ac:dyDescent="0.2">
      <c r="A81" s="31"/>
      <c r="B81" s="32"/>
      <c r="C81" s="3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187">
        <f t="shared" si="1"/>
        <v>0</v>
      </c>
      <c r="U81" s="39"/>
    </row>
    <row r="82" spans="1:21" x14ac:dyDescent="0.2">
      <c r="A82" s="31"/>
      <c r="B82" s="32"/>
      <c r="C82" s="3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187">
        <f t="shared" si="1"/>
        <v>0</v>
      </c>
      <c r="U82" s="39"/>
    </row>
    <row r="83" spans="1:21" ht="13.5" thickBot="1" x14ac:dyDescent="0.25">
      <c r="A83" s="183" t="s">
        <v>44</v>
      </c>
      <c r="B83" s="184"/>
      <c r="C83" s="184"/>
      <c r="D83" s="189">
        <f t="shared" ref="D83:S83" si="2">SUM(D6:D82)</f>
        <v>0</v>
      </c>
      <c r="E83" s="189">
        <f t="shared" si="2"/>
        <v>0</v>
      </c>
      <c r="F83" s="189">
        <f t="shared" si="2"/>
        <v>0</v>
      </c>
      <c r="G83" s="189">
        <f t="shared" si="2"/>
        <v>0</v>
      </c>
      <c r="H83" s="189">
        <f t="shared" si="2"/>
        <v>0</v>
      </c>
      <c r="I83" s="189">
        <f t="shared" si="2"/>
        <v>0</v>
      </c>
      <c r="J83" s="189">
        <f t="shared" si="2"/>
        <v>0</v>
      </c>
      <c r="K83" s="189">
        <f t="shared" si="2"/>
        <v>0</v>
      </c>
      <c r="L83" s="189">
        <f t="shared" si="2"/>
        <v>0</v>
      </c>
      <c r="M83" s="189">
        <f t="shared" si="2"/>
        <v>0</v>
      </c>
      <c r="N83" s="189">
        <f t="shared" si="2"/>
        <v>0</v>
      </c>
      <c r="O83" s="189">
        <f t="shared" si="2"/>
        <v>0</v>
      </c>
      <c r="P83" s="189">
        <f t="shared" si="2"/>
        <v>0</v>
      </c>
      <c r="Q83" s="189">
        <f t="shared" si="2"/>
        <v>0</v>
      </c>
      <c r="R83" s="189">
        <f t="shared" si="2"/>
        <v>0</v>
      </c>
      <c r="S83" s="189">
        <f t="shared" si="2"/>
        <v>0</v>
      </c>
      <c r="T83" s="189">
        <f>SUM(T6:T82)</f>
        <v>0</v>
      </c>
      <c r="U83" s="185">
        <f>SUM(U6:U82)</f>
        <v>0</v>
      </c>
    </row>
    <row r="84" spans="1:21" ht="13.5" thickTop="1" x14ac:dyDescent="0.2"/>
  </sheetData>
  <sheetProtection sheet="1" objects="1" scenarios="1" insertRows="0" selectLockedCells="1"/>
  <printOptions horizontalCentered="1"/>
  <pageMargins left="0.75" right="0.75" top="1" bottom="1" header="0.5" footer="0.5"/>
  <pageSetup paperSize="9" scale="66" fitToHeight="0" orientation="landscape" horizontalDpi="300" verticalDpi="300" r:id="rId1"/>
  <headerFooter alignWithMargins="0">
    <oddFooter>&amp;C&amp;"Arial,Bold"CB3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EFD5D-A87D-4700-BB6B-FFC89FA94D47}">
  <sheetPr>
    <tabColor theme="6" tint="0.59999389629810485"/>
    <pageSetUpPr fitToPage="1"/>
  </sheetPr>
  <dimension ref="A1:U52"/>
  <sheetViews>
    <sheetView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4.5703125" style="34" customWidth="1"/>
    <col min="2" max="2" width="7.5703125" style="34" customWidth="1"/>
    <col min="3" max="3" width="30.5703125" style="34" customWidth="1"/>
    <col min="4" max="21" width="8.5703125" style="34" customWidth="1"/>
    <col min="22" max="16384" width="8.85546875" style="34"/>
  </cols>
  <sheetData>
    <row r="1" spans="1:21" x14ac:dyDescent="0.2">
      <c r="A1" s="114" t="s">
        <v>54</v>
      </c>
      <c r="C1" s="254">
        <f>'CB1.1 Summ of Recpts and Paymts'!B1</f>
        <v>0</v>
      </c>
    </row>
    <row r="2" spans="1:21" x14ac:dyDescent="0.2">
      <c r="G2" s="245" t="str">
        <f>"Statement of Receipts for the Month of July "&amp;Instructions!$C$9</f>
        <v xml:space="preserve">Statement of Receipts for the Month of July </v>
      </c>
      <c r="L2" s="115"/>
    </row>
    <row r="4" spans="1:21" x14ac:dyDescent="0.2">
      <c r="A4" s="181">
        <v>1</v>
      </c>
      <c r="B4" s="181">
        <v>2</v>
      </c>
      <c r="C4" s="181">
        <v>3</v>
      </c>
      <c r="D4" s="90">
        <v>4</v>
      </c>
      <c r="E4" s="90">
        <v>5</v>
      </c>
      <c r="F4" s="90">
        <v>6</v>
      </c>
      <c r="G4" s="90">
        <v>7</v>
      </c>
      <c r="H4" s="90">
        <v>8</v>
      </c>
      <c r="I4" s="90">
        <v>9</v>
      </c>
      <c r="J4" s="90">
        <v>10</v>
      </c>
      <c r="K4" s="90">
        <v>11</v>
      </c>
      <c r="L4" s="90">
        <v>12</v>
      </c>
      <c r="M4" s="90">
        <v>13</v>
      </c>
      <c r="N4" s="90">
        <v>14</v>
      </c>
      <c r="O4" s="90">
        <v>15</v>
      </c>
      <c r="P4" s="90">
        <v>16</v>
      </c>
      <c r="Q4" s="90">
        <v>17</v>
      </c>
      <c r="R4" s="90">
        <v>18</v>
      </c>
      <c r="S4" s="90">
        <v>19</v>
      </c>
      <c r="T4" s="90">
        <v>20</v>
      </c>
      <c r="U4" s="90">
        <v>21</v>
      </c>
    </row>
    <row r="5" spans="1:21" ht="33.75" x14ac:dyDescent="0.2">
      <c r="A5" s="182" t="s">
        <v>39</v>
      </c>
      <c r="B5" s="182" t="s">
        <v>138</v>
      </c>
      <c r="C5" s="182" t="s">
        <v>40</v>
      </c>
      <c r="D5" s="37" t="str">
        <f>'CB1.1 Summ of Recpts and Paymts'!B6</f>
        <v>MISC INCOME</v>
      </c>
      <c r="E5" s="37" t="str">
        <f>'CB1.1 Summ of Recpts and Paymts'!C6</f>
        <v>INTEREST REC'D</v>
      </c>
      <c r="F5" s="37" t="str">
        <f>'CB1.1 Summ of Recpts and Paymts'!D6</f>
        <v>SPECIAL ACTIVITY</v>
      </c>
      <c r="G5" s="37" t="str">
        <f>'CB1.1 Summ of Recpts and Paymts'!E6</f>
        <v>REGIST FEES</v>
      </c>
      <c r="H5" s="37" t="str">
        <f>'CB1.1 Summ of Recpts and Paymts'!F6</f>
        <v>HALL  RENT REG.</v>
      </c>
      <c r="I5" s="37" t="str">
        <f>'CB1.1 Summ of Recpts and Paymts'!G6</f>
        <v>HALL  RENT CASUAL</v>
      </c>
      <c r="J5" s="37" t="str">
        <f>'CB1.1 Summ of Recpts and Paymts'!H6</f>
        <v>FUND RAISING</v>
      </c>
      <c r="K5" s="37" t="str">
        <f>'CB1.1 Summ of Recpts and Paymts'!I6</f>
        <v>SPARE 1</v>
      </c>
      <c r="L5" s="37" t="str">
        <f>'CB1.1 Summ of Recpts and Paymts'!J6</f>
        <v>LOAN RECEIVED</v>
      </c>
      <c r="M5" s="37" t="str">
        <f>'CB1.1 Summ of Recpts and Paymts'!K6</f>
        <v>REDEEMED DEPOSIT</v>
      </c>
      <c r="N5" s="37" t="str">
        <f>'CB1.1 Summ of Recpts and Paymts'!L6</f>
        <v>JOEY FUNDS</v>
      </c>
      <c r="O5" s="37" t="str">
        <f>'CB1.1 Summ of Recpts and Paymts'!M6</f>
        <v>CUB FUNDS</v>
      </c>
      <c r="P5" s="37" t="str">
        <f>'CB1.1 Summ of Recpts and Paymts'!N6</f>
        <v>SCOUT FUNDS</v>
      </c>
      <c r="Q5" s="37" t="str">
        <f>'CB1.1 Summ of Recpts and Paymts'!O6</f>
        <v>VENTURER FUNDS</v>
      </c>
      <c r="R5" s="37" t="str">
        <f>'CB1.1 Summ of Recpts and Paymts'!P6</f>
        <v>SPARE 2</v>
      </c>
      <c r="S5" s="37" t="str">
        <f>'CB1.1 Summ of Recpts and Paymts'!Q6</f>
        <v>SPARE 3</v>
      </c>
      <c r="T5" s="92" t="s">
        <v>72</v>
      </c>
      <c r="U5" s="92" t="s">
        <v>75</v>
      </c>
    </row>
    <row r="6" spans="1:21" x14ac:dyDescent="0.2">
      <c r="A6" s="31"/>
      <c r="B6" s="32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187">
        <f>SUM(D6:S6)</f>
        <v>0</v>
      </c>
      <c r="U6" s="39"/>
    </row>
    <row r="7" spans="1:21" x14ac:dyDescent="0.2">
      <c r="A7" s="31"/>
      <c r="B7" s="32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187">
        <f t="shared" ref="T7:T50" si="0">SUM(D7:S7)</f>
        <v>0</v>
      </c>
      <c r="U7" s="39"/>
    </row>
    <row r="8" spans="1:21" x14ac:dyDescent="0.2">
      <c r="A8" s="31"/>
      <c r="B8" s="32"/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187">
        <f t="shared" si="0"/>
        <v>0</v>
      </c>
      <c r="U8" s="39"/>
    </row>
    <row r="9" spans="1:21" x14ac:dyDescent="0.2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187">
        <f t="shared" si="0"/>
        <v>0</v>
      </c>
      <c r="U9" s="39"/>
    </row>
    <row r="10" spans="1:21" x14ac:dyDescent="0.2">
      <c r="A10" s="31"/>
      <c r="B10" s="32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187">
        <f t="shared" si="0"/>
        <v>0</v>
      </c>
      <c r="U10" s="39"/>
    </row>
    <row r="11" spans="1:21" x14ac:dyDescent="0.2">
      <c r="A11" s="31"/>
      <c r="B11" s="32"/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187">
        <f t="shared" si="0"/>
        <v>0</v>
      </c>
      <c r="U11" s="39"/>
    </row>
    <row r="12" spans="1:21" x14ac:dyDescent="0.2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187">
        <f t="shared" si="0"/>
        <v>0</v>
      </c>
      <c r="U12" s="39"/>
    </row>
    <row r="13" spans="1:21" x14ac:dyDescent="0.2">
      <c r="A13" s="31"/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187">
        <f t="shared" si="0"/>
        <v>0</v>
      </c>
      <c r="U13" s="39"/>
    </row>
    <row r="14" spans="1:21" x14ac:dyDescent="0.2">
      <c r="A14" s="31"/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187">
        <f t="shared" si="0"/>
        <v>0</v>
      </c>
      <c r="U14" s="39"/>
    </row>
    <row r="15" spans="1:21" x14ac:dyDescent="0.2">
      <c r="A15" s="31"/>
      <c r="B15" s="32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187">
        <f t="shared" si="0"/>
        <v>0</v>
      </c>
      <c r="U15" s="39"/>
    </row>
    <row r="16" spans="1:21" x14ac:dyDescent="0.2">
      <c r="A16" s="31"/>
      <c r="B16" s="32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87">
        <f t="shared" si="0"/>
        <v>0</v>
      </c>
      <c r="U16" s="39"/>
    </row>
    <row r="17" spans="1:21" x14ac:dyDescent="0.2">
      <c r="A17" s="31"/>
      <c r="B17" s="32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187">
        <f t="shared" si="0"/>
        <v>0</v>
      </c>
      <c r="U17" s="39"/>
    </row>
    <row r="18" spans="1:21" x14ac:dyDescent="0.2">
      <c r="A18" s="31"/>
      <c r="B18" s="32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187">
        <f t="shared" si="0"/>
        <v>0</v>
      </c>
      <c r="U18" s="39"/>
    </row>
    <row r="19" spans="1:21" x14ac:dyDescent="0.2">
      <c r="A19" s="31"/>
      <c r="B19" s="32"/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187">
        <f t="shared" si="0"/>
        <v>0</v>
      </c>
      <c r="U19" s="39"/>
    </row>
    <row r="20" spans="1:21" x14ac:dyDescent="0.2">
      <c r="A20" s="31"/>
      <c r="B20" s="32"/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187">
        <f t="shared" si="0"/>
        <v>0</v>
      </c>
      <c r="U20" s="39"/>
    </row>
    <row r="21" spans="1:21" x14ac:dyDescent="0.2">
      <c r="A21" s="31"/>
      <c r="B21" s="32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187">
        <f t="shared" si="0"/>
        <v>0</v>
      </c>
      <c r="U21" s="39"/>
    </row>
    <row r="22" spans="1:21" x14ac:dyDescent="0.2">
      <c r="A22" s="31"/>
      <c r="B22" s="32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187">
        <f t="shared" si="0"/>
        <v>0</v>
      </c>
      <c r="U22" s="39"/>
    </row>
    <row r="23" spans="1:21" x14ac:dyDescent="0.2">
      <c r="A23" s="31"/>
      <c r="B23" s="32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187">
        <f t="shared" si="0"/>
        <v>0</v>
      </c>
      <c r="U23" s="39"/>
    </row>
    <row r="24" spans="1:21" x14ac:dyDescent="0.2">
      <c r="A24" s="31"/>
      <c r="B24" s="32"/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187">
        <f t="shared" si="0"/>
        <v>0</v>
      </c>
      <c r="U24" s="39"/>
    </row>
    <row r="25" spans="1:21" x14ac:dyDescent="0.2">
      <c r="A25" s="31"/>
      <c r="B25" s="32"/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187">
        <f t="shared" si="0"/>
        <v>0</v>
      </c>
      <c r="U25" s="39"/>
    </row>
    <row r="26" spans="1:21" x14ac:dyDescent="0.2">
      <c r="A26" s="31"/>
      <c r="B26" s="32"/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187">
        <f t="shared" si="0"/>
        <v>0</v>
      </c>
      <c r="U26" s="39"/>
    </row>
    <row r="27" spans="1:21" x14ac:dyDescent="0.2">
      <c r="A27" s="31"/>
      <c r="B27" s="32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187">
        <f t="shared" si="0"/>
        <v>0</v>
      </c>
      <c r="U27" s="39"/>
    </row>
    <row r="28" spans="1:21" x14ac:dyDescent="0.2">
      <c r="A28" s="31"/>
      <c r="B28" s="32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187">
        <f t="shared" si="0"/>
        <v>0</v>
      </c>
      <c r="U28" s="39"/>
    </row>
    <row r="29" spans="1:21" x14ac:dyDescent="0.2">
      <c r="A29" s="31"/>
      <c r="B29" s="32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187">
        <f t="shared" si="0"/>
        <v>0</v>
      </c>
      <c r="U29" s="39"/>
    </row>
    <row r="30" spans="1:21" x14ac:dyDescent="0.2">
      <c r="A30" s="31"/>
      <c r="B30" s="32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187">
        <f t="shared" si="0"/>
        <v>0</v>
      </c>
      <c r="U30" s="39"/>
    </row>
    <row r="31" spans="1:21" x14ac:dyDescent="0.2">
      <c r="A31" s="31"/>
      <c r="B31" s="32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187">
        <f t="shared" si="0"/>
        <v>0</v>
      </c>
      <c r="U31" s="39"/>
    </row>
    <row r="32" spans="1:21" x14ac:dyDescent="0.2">
      <c r="A32" s="31"/>
      <c r="B32" s="32"/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187">
        <f t="shared" si="0"/>
        <v>0</v>
      </c>
      <c r="U32" s="39"/>
    </row>
    <row r="33" spans="1:21" x14ac:dyDescent="0.2">
      <c r="A33" s="31"/>
      <c r="B33" s="32"/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187">
        <f t="shared" si="0"/>
        <v>0</v>
      </c>
      <c r="U33" s="39"/>
    </row>
    <row r="34" spans="1:21" x14ac:dyDescent="0.2">
      <c r="A34" s="31"/>
      <c r="B34" s="32"/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187">
        <f t="shared" si="0"/>
        <v>0</v>
      </c>
      <c r="U34" s="39"/>
    </row>
    <row r="35" spans="1:21" x14ac:dyDescent="0.2">
      <c r="A35" s="31"/>
      <c r="B35" s="32"/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187">
        <f t="shared" si="0"/>
        <v>0</v>
      </c>
      <c r="U35" s="39"/>
    </row>
    <row r="36" spans="1:21" x14ac:dyDescent="0.2">
      <c r="A36" s="31"/>
      <c r="B36" s="32"/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187">
        <f t="shared" si="0"/>
        <v>0</v>
      </c>
      <c r="U36" s="39"/>
    </row>
    <row r="37" spans="1:21" x14ac:dyDescent="0.2">
      <c r="A37" s="31"/>
      <c r="B37" s="32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187">
        <f t="shared" si="0"/>
        <v>0</v>
      </c>
      <c r="U37" s="39"/>
    </row>
    <row r="38" spans="1:21" x14ac:dyDescent="0.2">
      <c r="A38" s="31"/>
      <c r="B38" s="32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187">
        <f t="shared" si="0"/>
        <v>0</v>
      </c>
      <c r="U38" s="39"/>
    </row>
    <row r="39" spans="1:21" x14ac:dyDescent="0.2">
      <c r="A39" s="31"/>
      <c r="B39" s="32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187">
        <f t="shared" si="0"/>
        <v>0</v>
      </c>
      <c r="U39" s="39"/>
    </row>
    <row r="40" spans="1:21" x14ac:dyDescent="0.2">
      <c r="A40" s="31"/>
      <c r="B40" s="32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187">
        <f t="shared" si="0"/>
        <v>0</v>
      </c>
      <c r="U40" s="39"/>
    </row>
    <row r="41" spans="1:21" x14ac:dyDescent="0.2">
      <c r="A41" s="31"/>
      <c r="B41" s="32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187">
        <f t="shared" si="0"/>
        <v>0</v>
      </c>
      <c r="U41" s="39"/>
    </row>
    <row r="42" spans="1:21" x14ac:dyDescent="0.2">
      <c r="A42" s="31"/>
      <c r="B42" s="32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187">
        <f t="shared" si="0"/>
        <v>0</v>
      </c>
      <c r="U42" s="39"/>
    </row>
    <row r="43" spans="1:21" x14ac:dyDescent="0.2">
      <c r="A43" s="31"/>
      <c r="B43" s="32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187">
        <f t="shared" si="0"/>
        <v>0</v>
      </c>
      <c r="U43" s="39"/>
    </row>
    <row r="44" spans="1:21" x14ac:dyDescent="0.2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187">
        <f t="shared" si="0"/>
        <v>0</v>
      </c>
      <c r="U44" s="39"/>
    </row>
    <row r="45" spans="1:21" x14ac:dyDescent="0.2">
      <c r="A45" s="31"/>
      <c r="B45" s="32"/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187">
        <f t="shared" si="0"/>
        <v>0</v>
      </c>
      <c r="U45" s="39"/>
    </row>
    <row r="46" spans="1:21" x14ac:dyDescent="0.2">
      <c r="A46" s="31"/>
      <c r="B46" s="32"/>
      <c r="C46" s="3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187">
        <f t="shared" si="0"/>
        <v>0</v>
      </c>
      <c r="U46" s="39"/>
    </row>
    <row r="47" spans="1:21" x14ac:dyDescent="0.2">
      <c r="A47" s="31"/>
      <c r="B47" s="32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187">
        <f t="shared" si="0"/>
        <v>0</v>
      </c>
      <c r="U47" s="39"/>
    </row>
    <row r="48" spans="1:21" x14ac:dyDescent="0.2">
      <c r="A48" s="31"/>
      <c r="B48" s="32"/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187">
        <f t="shared" si="0"/>
        <v>0</v>
      </c>
      <c r="U48" s="39"/>
    </row>
    <row r="49" spans="1:21" x14ac:dyDescent="0.2">
      <c r="A49" s="31"/>
      <c r="B49" s="32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187">
        <f t="shared" si="0"/>
        <v>0</v>
      </c>
      <c r="U49" s="39"/>
    </row>
    <row r="50" spans="1:21" x14ac:dyDescent="0.2">
      <c r="A50" s="31"/>
      <c r="B50" s="32"/>
      <c r="C50" s="3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187">
        <f t="shared" si="0"/>
        <v>0</v>
      </c>
      <c r="U50" s="39"/>
    </row>
    <row r="51" spans="1:21" ht="13.5" thickBot="1" x14ac:dyDescent="0.25">
      <c r="A51" s="183" t="s">
        <v>44</v>
      </c>
      <c r="B51" s="184"/>
      <c r="C51" s="184"/>
      <c r="D51" s="189">
        <f t="shared" ref="D51:S51" si="1">SUM(D6:D50)</f>
        <v>0</v>
      </c>
      <c r="E51" s="189">
        <f t="shared" si="1"/>
        <v>0</v>
      </c>
      <c r="F51" s="189">
        <f t="shared" si="1"/>
        <v>0</v>
      </c>
      <c r="G51" s="189">
        <f t="shared" si="1"/>
        <v>0</v>
      </c>
      <c r="H51" s="189">
        <f t="shared" si="1"/>
        <v>0</v>
      </c>
      <c r="I51" s="189">
        <f t="shared" si="1"/>
        <v>0</v>
      </c>
      <c r="J51" s="189">
        <f t="shared" si="1"/>
        <v>0</v>
      </c>
      <c r="K51" s="189">
        <f t="shared" si="1"/>
        <v>0</v>
      </c>
      <c r="L51" s="189">
        <f t="shared" si="1"/>
        <v>0</v>
      </c>
      <c r="M51" s="189">
        <f t="shared" si="1"/>
        <v>0</v>
      </c>
      <c r="N51" s="189">
        <f t="shared" si="1"/>
        <v>0</v>
      </c>
      <c r="O51" s="189">
        <f t="shared" si="1"/>
        <v>0</v>
      </c>
      <c r="P51" s="189">
        <f t="shared" si="1"/>
        <v>0</v>
      </c>
      <c r="Q51" s="189">
        <f t="shared" si="1"/>
        <v>0</v>
      </c>
      <c r="R51" s="189">
        <f t="shared" si="1"/>
        <v>0</v>
      </c>
      <c r="S51" s="189">
        <f t="shared" si="1"/>
        <v>0</v>
      </c>
      <c r="T51" s="188">
        <f>SUM(T6:T50)</f>
        <v>0</v>
      </c>
      <c r="U51" s="186">
        <f>SUM(U6:U50)</f>
        <v>0</v>
      </c>
    </row>
    <row r="52" spans="1:21" ht="13.5" thickTop="1" x14ac:dyDescent="0.2"/>
  </sheetData>
  <sheetProtection sheet="1" objects="1" scenarios="1" insertRows="0" selectLockedCells="1"/>
  <printOptions horizontalCentered="1"/>
  <pageMargins left="0.75" right="0.75" top="1" bottom="1" header="0.5" footer="0.5"/>
  <pageSetup paperSize="9" scale="69" orientation="landscape" horizontalDpi="300" verticalDpi="300" r:id="rId1"/>
  <headerFooter alignWithMargins="0">
    <oddFooter>&amp;C&amp;"Arial,Bold"CB3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B9BA5-C095-4F21-8A47-4111DB3ABD5E}">
  <sheetPr>
    <tabColor theme="6" tint="0.59999389629810485"/>
    <pageSetUpPr fitToPage="1"/>
  </sheetPr>
  <dimension ref="A1:U126"/>
  <sheetViews>
    <sheetView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4.5703125" style="34" customWidth="1"/>
    <col min="2" max="2" width="7.5703125" style="34" customWidth="1"/>
    <col min="3" max="3" width="30.5703125" style="34" customWidth="1"/>
    <col min="4" max="21" width="8.5703125" style="34" customWidth="1"/>
    <col min="22" max="16384" width="8.85546875" style="34"/>
  </cols>
  <sheetData>
    <row r="1" spans="1:21" x14ac:dyDescent="0.2">
      <c r="A1" s="114" t="s">
        <v>54</v>
      </c>
      <c r="C1" s="254">
        <f>'CB1.1 Summ of Recpts and Paymts'!B1</f>
        <v>0</v>
      </c>
    </row>
    <row r="2" spans="1:21" x14ac:dyDescent="0.2">
      <c r="G2" s="245" t="str">
        <f>"Statement of Receipts for the Month of August "&amp;Instructions!$C$9</f>
        <v xml:space="preserve">Statement of Receipts for the Month of August </v>
      </c>
      <c r="L2" s="115"/>
    </row>
    <row r="4" spans="1:21" x14ac:dyDescent="0.2">
      <c r="A4" s="181">
        <v>1</v>
      </c>
      <c r="B4" s="181">
        <v>2</v>
      </c>
      <c r="C4" s="181">
        <v>3</v>
      </c>
      <c r="D4" s="90">
        <v>4</v>
      </c>
      <c r="E4" s="90">
        <v>5</v>
      </c>
      <c r="F4" s="90">
        <v>6</v>
      </c>
      <c r="G4" s="90">
        <v>7</v>
      </c>
      <c r="H4" s="90">
        <v>8</v>
      </c>
      <c r="I4" s="90">
        <v>9</v>
      </c>
      <c r="J4" s="90">
        <v>10</v>
      </c>
      <c r="K4" s="90">
        <v>11</v>
      </c>
      <c r="L4" s="90">
        <v>12</v>
      </c>
      <c r="M4" s="90">
        <v>13</v>
      </c>
      <c r="N4" s="90">
        <v>14</v>
      </c>
      <c r="O4" s="90">
        <v>15</v>
      </c>
      <c r="P4" s="90">
        <v>16</v>
      </c>
      <c r="Q4" s="90">
        <v>17</v>
      </c>
      <c r="R4" s="90">
        <v>18</v>
      </c>
      <c r="S4" s="90">
        <v>19</v>
      </c>
      <c r="T4" s="90">
        <v>20</v>
      </c>
      <c r="U4" s="90">
        <v>21</v>
      </c>
    </row>
    <row r="5" spans="1:21" ht="33.75" x14ac:dyDescent="0.2">
      <c r="A5" s="182" t="s">
        <v>39</v>
      </c>
      <c r="B5" s="182" t="s">
        <v>138</v>
      </c>
      <c r="C5" s="182" t="s">
        <v>40</v>
      </c>
      <c r="D5" s="37" t="str">
        <f>'CB1.1 Summ of Recpts and Paymts'!B6</f>
        <v>MISC INCOME</v>
      </c>
      <c r="E5" s="37" t="str">
        <f>'CB1.1 Summ of Recpts and Paymts'!C6</f>
        <v>INTEREST REC'D</v>
      </c>
      <c r="F5" s="37" t="str">
        <f>'CB1.1 Summ of Recpts and Paymts'!D6</f>
        <v>SPECIAL ACTIVITY</v>
      </c>
      <c r="G5" s="37" t="str">
        <f>'CB1.1 Summ of Recpts and Paymts'!E6</f>
        <v>REGIST FEES</v>
      </c>
      <c r="H5" s="37" t="str">
        <f>'CB1.1 Summ of Recpts and Paymts'!F6</f>
        <v>HALL  RENT REG.</v>
      </c>
      <c r="I5" s="37" t="str">
        <f>'CB1.1 Summ of Recpts and Paymts'!G6</f>
        <v>HALL  RENT CASUAL</v>
      </c>
      <c r="J5" s="37" t="str">
        <f>'CB1.1 Summ of Recpts and Paymts'!H6</f>
        <v>FUND RAISING</v>
      </c>
      <c r="K5" s="37" t="str">
        <f>'CB1.1 Summ of Recpts and Paymts'!I6</f>
        <v>SPARE 1</v>
      </c>
      <c r="L5" s="37" t="str">
        <f>'CB1.1 Summ of Recpts and Paymts'!J6</f>
        <v>LOAN RECEIVED</v>
      </c>
      <c r="M5" s="37" t="str">
        <f>'CB1.1 Summ of Recpts and Paymts'!K6</f>
        <v>REDEEMED DEPOSIT</v>
      </c>
      <c r="N5" s="37" t="str">
        <f>'CB1.1 Summ of Recpts and Paymts'!L6</f>
        <v>JOEY FUNDS</v>
      </c>
      <c r="O5" s="37" t="str">
        <f>'CB1.1 Summ of Recpts and Paymts'!M6</f>
        <v>CUB FUNDS</v>
      </c>
      <c r="P5" s="37" t="str">
        <f>'CB1.1 Summ of Recpts and Paymts'!N6</f>
        <v>SCOUT FUNDS</v>
      </c>
      <c r="Q5" s="37" t="str">
        <f>'CB1.1 Summ of Recpts and Paymts'!O6</f>
        <v>VENTURER FUNDS</v>
      </c>
      <c r="R5" s="37" t="str">
        <f>'CB1.1 Summ of Recpts and Paymts'!P6</f>
        <v>SPARE 2</v>
      </c>
      <c r="S5" s="37" t="str">
        <f>'CB1.1 Summ of Recpts and Paymts'!Q6</f>
        <v>SPARE 3</v>
      </c>
      <c r="T5" s="92" t="s">
        <v>72</v>
      </c>
      <c r="U5" s="92" t="s">
        <v>75</v>
      </c>
    </row>
    <row r="6" spans="1:21" x14ac:dyDescent="0.2">
      <c r="A6" s="31"/>
      <c r="B6" s="32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187">
        <f>SUM(D6:S6)</f>
        <v>0</v>
      </c>
      <c r="U6" s="39"/>
    </row>
    <row r="7" spans="1:21" x14ac:dyDescent="0.2">
      <c r="A7" s="31"/>
      <c r="B7" s="32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187">
        <f t="shared" ref="T7:T70" si="0">SUM(D7:S7)</f>
        <v>0</v>
      </c>
      <c r="U7" s="39"/>
    </row>
    <row r="8" spans="1:21" x14ac:dyDescent="0.2">
      <c r="A8" s="31"/>
      <c r="B8" s="32"/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187">
        <f t="shared" si="0"/>
        <v>0</v>
      </c>
      <c r="U8" s="39"/>
    </row>
    <row r="9" spans="1:21" x14ac:dyDescent="0.2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187">
        <f t="shared" si="0"/>
        <v>0</v>
      </c>
      <c r="U9" s="39"/>
    </row>
    <row r="10" spans="1:21" x14ac:dyDescent="0.2">
      <c r="A10" s="31"/>
      <c r="B10" s="32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187">
        <f t="shared" si="0"/>
        <v>0</v>
      </c>
      <c r="U10" s="39"/>
    </row>
    <row r="11" spans="1:21" x14ac:dyDescent="0.2">
      <c r="A11" s="31"/>
      <c r="B11" s="32"/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187">
        <f t="shared" si="0"/>
        <v>0</v>
      </c>
      <c r="U11" s="39"/>
    </row>
    <row r="12" spans="1:21" x14ac:dyDescent="0.2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187">
        <f t="shared" si="0"/>
        <v>0</v>
      </c>
      <c r="U12" s="39"/>
    </row>
    <row r="13" spans="1:21" x14ac:dyDescent="0.2">
      <c r="A13" s="31"/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187">
        <f t="shared" si="0"/>
        <v>0</v>
      </c>
      <c r="U13" s="39"/>
    </row>
    <row r="14" spans="1:21" x14ac:dyDescent="0.2">
      <c r="A14" s="31"/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187">
        <f t="shared" si="0"/>
        <v>0</v>
      </c>
      <c r="U14" s="39"/>
    </row>
    <row r="15" spans="1:21" x14ac:dyDescent="0.2">
      <c r="A15" s="31"/>
      <c r="B15" s="32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187">
        <f t="shared" si="0"/>
        <v>0</v>
      </c>
      <c r="U15" s="39"/>
    </row>
    <row r="16" spans="1:21" x14ac:dyDescent="0.2">
      <c r="A16" s="31"/>
      <c r="B16" s="32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87">
        <f t="shared" si="0"/>
        <v>0</v>
      </c>
      <c r="U16" s="39"/>
    </row>
    <row r="17" spans="1:21" x14ac:dyDescent="0.2">
      <c r="A17" s="31"/>
      <c r="B17" s="32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187">
        <f t="shared" si="0"/>
        <v>0</v>
      </c>
      <c r="U17" s="39"/>
    </row>
    <row r="18" spans="1:21" x14ac:dyDescent="0.2">
      <c r="A18" s="31"/>
      <c r="B18" s="32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187">
        <f t="shared" si="0"/>
        <v>0</v>
      </c>
      <c r="U18" s="39"/>
    </row>
    <row r="19" spans="1:21" x14ac:dyDescent="0.2">
      <c r="A19" s="31"/>
      <c r="B19" s="32"/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187">
        <f t="shared" si="0"/>
        <v>0</v>
      </c>
      <c r="U19" s="39"/>
    </row>
    <row r="20" spans="1:21" x14ac:dyDescent="0.2">
      <c r="A20" s="31"/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187">
        <f t="shared" si="0"/>
        <v>0</v>
      </c>
      <c r="U20" s="39"/>
    </row>
    <row r="21" spans="1:21" x14ac:dyDescent="0.2">
      <c r="A21" s="31"/>
      <c r="B21" s="32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187">
        <f t="shared" si="0"/>
        <v>0</v>
      </c>
      <c r="U21" s="39"/>
    </row>
    <row r="22" spans="1:21" x14ac:dyDescent="0.2">
      <c r="A22" s="31"/>
      <c r="B22" s="32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187">
        <f t="shared" si="0"/>
        <v>0</v>
      </c>
      <c r="U22" s="39"/>
    </row>
    <row r="23" spans="1:21" x14ac:dyDescent="0.2">
      <c r="A23" s="31"/>
      <c r="B23" s="32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187">
        <f t="shared" si="0"/>
        <v>0</v>
      </c>
      <c r="U23" s="39"/>
    </row>
    <row r="24" spans="1:21" x14ac:dyDescent="0.2">
      <c r="A24" s="31"/>
      <c r="B24" s="32"/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187">
        <f t="shared" si="0"/>
        <v>0</v>
      </c>
      <c r="U24" s="39"/>
    </row>
    <row r="25" spans="1:21" x14ac:dyDescent="0.2">
      <c r="A25" s="31"/>
      <c r="B25" s="32"/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187">
        <f t="shared" si="0"/>
        <v>0</v>
      </c>
      <c r="U25" s="39"/>
    </row>
    <row r="26" spans="1:21" x14ac:dyDescent="0.2">
      <c r="A26" s="31"/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187">
        <f t="shared" si="0"/>
        <v>0</v>
      </c>
      <c r="U26" s="39"/>
    </row>
    <row r="27" spans="1:21" x14ac:dyDescent="0.2">
      <c r="A27" s="31"/>
      <c r="B27" s="32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187">
        <f t="shared" si="0"/>
        <v>0</v>
      </c>
      <c r="U27" s="39"/>
    </row>
    <row r="28" spans="1:21" x14ac:dyDescent="0.2">
      <c r="A28" s="31"/>
      <c r="B28" s="32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187">
        <f t="shared" si="0"/>
        <v>0</v>
      </c>
      <c r="U28" s="39"/>
    </row>
    <row r="29" spans="1:21" x14ac:dyDescent="0.2">
      <c r="A29" s="31"/>
      <c r="B29" s="32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187">
        <f t="shared" si="0"/>
        <v>0</v>
      </c>
      <c r="U29" s="39"/>
    </row>
    <row r="30" spans="1:21" x14ac:dyDescent="0.2">
      <c r="A30" s="31"/>
      <c r="B30" s="32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187">
        <f t="shared" si="0"/>
        <v>0</v>
      </c>
      <c r="U30" s="39"/>
    </row>
    <row r="31" spans="1:21" x14ac:dyDescent="0.2">
      <c r="A31" s="31"/>
      <c r="B31" s="32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187">
        <f t="shared" si="0"/>
        <v>0</v>
      </c>
      <c r="U31" s="39"/>
    </row>
    <row r="32" spans="1:21" x14ac:dyDescent="0.2">
      <c r="A32" s="31"/>
      <c r="B32" s="32"/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187">
        <f t="shared" si="0"/>
        <v>0</v>
      </c>
      <c r="U32" s="39"/>
    </row>
    <row r="33" spans="1:21" x14ac:dyDescent="0.2">
      <c r="A33" s="31"/>
      <c r="B33" s="32"/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187">
        <f t="shared" si="0"/>
        <v>0</v>
      </c>
      <c r="U33" s="39"/>
    </row>
    <row r="34" spans="1:21" x14ac:dyDescent="0.2">
      <c r="A34" s="31"/>
      <c r="B34" s="32"/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187">
        <f t="shared" si="0"/>
        <v>0</v>
      </c>
      <c r="U34" s="39"/>
    </row>
    <row r="35" spans="1:21" x14ac:dyDescent="0.2">
      <c r="A35" s="31"/>
      <c r="B35" s="32"/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187">
        <f t="shared" si="0"/>
        <v>0</v>
      </c>
      <c r="U35" s="39"/>
    </row>
    <row r="36" spans="1:21" x14ac:dyDescent="0.2">
      <c r="A36" s="31"/>
      <c r="B36" s="32"/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187">
        <f t="shared" si="0"/>
        <v>0</v>
      </c>
      <c r="U36" s="39"/>
    </row>
    <row r="37" spans="1:21" x14ac:dyDescent="0.2">
      <c r="A37" s="31"/>
      <c r="B37" s="32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187">
        <f t="shared" si="0"/>
        <v>0</v>
      </c>
      <c r="U37" s="39"/>
    </row>
    <row r="38" spans="1:21" x14ac:dyDescent="0.2">
      <c r="A38" s="31"/>
      <c r="B38" s="32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187">
        <f t="shared" si="0"/>
        <v>0</v>
      </c>
      <c r="U38" s="39"/>
    </row>
    <row r="39" spans="1:21" x14ac:dyDescent="0.2">
      <c r="A39" s="31"/>
      <c r="B39" s="32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187">
        <f t="shared" si="0"/>
        <v>0</v>
      </c>
      <c r="U39" s="39"/>
    </row>
    <row r="40" spans="1:21" x14ac:dyDescent="0.2">
      <c r="A40" s="31"/>
      <c r="B40" s="32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187">
        <f t="shared" si="0"/>
        <v>0</v>
      </c>
      <c r="U40" s="39"/>
    </row>
    <row r="41" spans="1:21" x14ac:dyDescent="0.2">
      <c r="A41" s="31"/>
      <c r="B41" s="32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187">
        <f t="shared" si="0"/>
        <v>0</v>
      </c>
      <c r="U41" s="39"/>
    </row>
    <row r="42" spans="1:21" x14ac:dyDescent="0.2">
      <c r="A42" s="31"/>
      <c r="B42" s="32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187">
        <f t="shared" si="0"/>
        <v>0</v>
      </c>
      <c r="U42" s="39"/>
    </row>
    <row r="43" spans="1:21" x14ac:dyDescent="0.2">
      <c r="A43" s="31"/>
      <c r="B43" s="32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187">
        <f t="shared" si="0"/>
        <v>0</v>
      </c>
      <c r="U43" s="39"/>
    </row>
    <row r="44" spans="1:21" x14ac:dyDescent="0.2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187">
        <f t="shared" si="0"/>
        <v>0</v>
      </c>
      <c r="U44" s="39"/>
    </row>
    <row r="45" spans="1:21" x14ac:dyDescent="0.2">
      <c r="A45" s="31"/>
      <c r="B45" s="32"/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187">
        <f t="shared" si="0"/>
        <v>0</v>
      </c>
      <c r="U45" s="39"/>
    </row>
    <row r="46" spans="1:21" x14ac:dyDescent="0.2">
      <c r="A46" s="31"/>
      <c r="B46" s="32"/>
      <c r="C46" s="3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187">
        <f t="shared" si="0"/>
        <v>0</v>
      </c>
      <c r="U46" s="39"/>
    </row>
    <row r="47" spans="1:21" x14ac:dyDescent="0.2">
      <c r="A47" s="31"/>
      <c r="B47" s="32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187">
        <f t="shared" si="0"/>
        <v>0</v>
      </c>
      <c r="U47" s="39"/>
    </row>
    <row r="48" spans="1:21" x14ac:dyDescent="0.2">
      <c r="A48" s="31"/>
      <c r="B48" s="32"/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187">
        <f t="shared" si="0"/>
        <v>0</v>
      </c>
      <c r="U48" s="39"/>
    </row>
    <row r="49" spans="1:21" x14ac:dyDescent="0.2">
      <c r="A49" s="31"/>
      <c r="B49" s="32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187">
        <f t="shared" si="0"/>
        <v>0</v>
      </c>
      <c r="U49" s="39"/>
    </row>
    <row r="50" spans="1:21" x14ac:dyDescent="0.2">
      <c r="A50" s="31"/>
      <c r="B50" s="32"/>
      <c r="C50" s="3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187">
        <f t="shared" si="0"/>
        <v>0</v>
      </c>
      <c r="U50" s="39"/>
    </row>
    <row r="51" spans="1:21" x14ac:dyDescent="0.2">
      <c r="A51" s="31"/>
      <c r="B51" s="32"/>
      <c r="C51" s="32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187">
        <f t="shared" si="0"/>
        <v>0</v>
      </c>
      <c r="U51" s="39"/>
    </row>
    <row r="52" spans="1:21" x14ac:dyDescent="0.2">
      <c r="A52" s="31"/>
      <c r="B52" s="32"/>
      <c r="C52" s="3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187">
        <f t="shared" si="0"/>
        <v>0</v>
      </c>
      <c r="U52" s="39"/>
    </row>
    <row r="53" spans="1:21" x14ac:dyDescent="0.2">
      <c r="A53" s="31"/>
      <c r="B53" s="32"/>
      <c r="C53" s="32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187">
        <f t="shared" si="0"/>
        <v>0</v>
      </c>
      <c r="U53" s="39"/>
    </row>
    <row r="54" spans="1:21" x14ac:dyDescent="0.2">
      <c r="A54" s="31"/>
      <c r="B54" s="32"/>
      <c r="C54" s="3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187">
        <f t="shared" si="0"/>
        <v>0</v>
      </c>
      <c r="U54" s="39"/>
    </row>
    <row r="55" spans="1:21" x14ac:dyDescent="0.2">
      <c r="A55" s="31"/>
      <c r="B55" s="32"/>
      <c r="C55" s="3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187">
        <f t="shared" si="0"/>
        <v>0</v>
      </c>
      <c r="U55" s="39"/>
    </row>
    <row r="56" spans="1:21" x14ac:dyDescent="0.2">
      <c r="A56" s="31"/>
      <c r="B56" s="32"/>
      <c r="C56" s="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187">
        <f t="shared" si="0"/>
        <v>0</v>
      </c>
      <c r="U56" s="39"/>
    </row>
    <row r="57" spans="1:21" x14ac:dyDescent="0.2">
      <c r="A57" s="31"/>
      <c r="B57" s="32"/>
      <c r="C57" s="3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187">
        <f t="shared" si="0"/>
        <v>0</v>
      </c>
      <c r="U57" s="39"/>
    </row>
    <row r="58" spans="1:21" x14ac:dyDescent="0.2">
      <c r="A58" s="31"/>
      <c r="B58" s="32"/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187">
        <f t="shared" si="0"/>
        <v>0</v>
      </c>
      <c r="U58" s="39"/>
    </row>
    <row r="59" spans="1:21" x14ac:dyDescent="0.2">
      <c r="A59" s="31"/>
      <c r="B59" s="32"/>
      <c r="C59" s="3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187">
        <f t="shared" si="0"/>
        <v>0</v>
      </c>
      <c r="U59" s="39"/>
    </row>
    <row r="60" spans="1:21" x14ac:dyDescent="0.2">
      <c r="A60" s="31"/>
      <c r="B60" s="32"/>
      <c r="C60" s="32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187">
        <f t="shared" si="0"/>
        <v>0</v>
      </c>
      <c r="U60" s="39"/>
    </row>
    <row r="61" spans="1:21" x14ac:dyDescent="0.2">
      <c r="A61" s="31"/>
      <c r="B61" s="32"/>
      <c r="C61" s="32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187">
        <f t="shared" si="0"/>
        <v>0</v>
      </c>
      <c r="U61" s="39"/>
    </row>
    <row r="62" spans="1:21" x14ac:dyDescent="0.2">
      <c r="A62" s="31"/>
      <c r="B62" s="32"/>
      <c r="C62" s="32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187">
        <f t="shared" si="0"/>
        <v>0</v>
      </c>
      <c r="U62" s="39"/>
    </row>
    <row r="63" spans="1:21" x14ac:dyDescent="0.2">
      <c r="A63" s="31"/>
      <c r="B63" s="32"/>
      <c r="C63" s="32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187">
        <f t="shared" si="0"/>
        <v>0</v>
      </c>
      <c r="U63" s="39"/>
    </row>
    <row r="64" spans="1:21" x14ac:dyDescent="0.2">
      <c r="A64" s="31"/>
      <c r="B64" s="32"/>
      <c r="C64" s="32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187">
        <f t="shared" si="0"/>
        <v>0</v>
      </c>
      <c r="U64" s="39"/>
    </row>
    <row r="65" spans="1:21" x14ac:dyDescent="0.2">
      <c r="A65" s="31"/>
      <c r="B65" s="32"/>
      <c r="C65" s="32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187">
        <f t="shared" si="0"/>
        <v>0</v>
      </c>
      <c r="U65" s="39"/>
    </row>
    <row r="66" spans="1:21" x14ac:dyDescent="0.2">
      <c r="A66" s="31"/>
      <c r="B66" s="32"/>
      <c r="C66" s="32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187">
        <f t="shared" si="0"/>
        <v>0</v>
      </c>
      <c r="U66" s="39"/>
    </row>
    <row r="67" spans="1:21" x14ac:dyDescent="0.2">
      <c r="A67" s="31"/>
      <c r="B67" s="32"/>
      <c r="C67" s="32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187">
        <f t="shared" si="0"/>
        <v>0</v>
      </c>
      <c r="U67" s="39"/>
    </row>
    <row r="68" spans="1:21" x14ac:dyDescent="0.2">
      <c r="A68" s="31"/>
      <c r="B68" s="32"/>
      <c r="C68" s="32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187">
        <f t="shared" si="0"/>
        <v>0</v>
      </c>
      <c r="U68" s="39"/>
    </row>
    <row r="69" spans="1:21" x14ac:dyDescent="0.2">
      <c r="A69" s="31"/>
      <c r="B69" s="32"/>
      <c r="C69" s="32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187">
        <f t="shared" si="0"/>
        <v>0</v>
      </c>
      <c r="U69" s="39"/>
    </row>
    <row r="70" spans="1:21" x14ac:dyDescent="0.2">
      <c r="A70" s="31"/>
      <c r="B70" s="32"/>
      <c r="C70" s="3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187">
        <f t="shared" si="0"/>
        <v>0</v>
      </c>
      <c r="U70" s="39"/>
    </row>
    <row r="71" spans="1:21" x14ac:dyDescent="0.2">
      <c r="A71" s="31"/>
      <c r="B71" s="32"/>
      <c r="C71" s="3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187">
        <f t="shared" ref="T71:T124" si="1">SUM(D71:S71)</f>
        <v>0</v>
      </c>
      <c r="U71" s="39"/>
    </row>
    <row r="72" spans="1:21" x14ac:dyDescent="0.2">
      <c r="A72" s="31"/>
      <c r="B72" s="32"/>
      <c r="C72" s="32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187">
        <f t="shared" si="1"/>
        <v>0</v>
      </c>
      <c r="U72" s="39"/>
    </row>
    <row r="73" spans="1:21" x14ac:dyDescent="0.2">
      <c r="A73" s="31"/>
      <c r="B73" s="32"/>
      <c r="C73" s="3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187">
        <f t="shared" si="1"/>
        <v>0</v>
      </c>
      <c r="U73" s="39"/>
    </row>
    <row r="74" spans="1:21" x14ac:dyDescent="0.2">
      <c r="A74" s="31"/>
      <c r="B74" s="32"/>
      <c r="C74" s="32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187">
        <f t="shared" si="1"/>
        <v>0</v>
      </c>
      <c r="U74" s="39"/>
    </row>
    <row r="75" spans="1:21" x14ac:dyDescent="0.2">
      <c r="A75" s="31"/>
      <c r="B75" s="32"/>
      <c r="C75" s="32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187">
        <f t="shared" si="1"/>
        <v>0</v>
      </c>
      <c r="U75" s="39"/>
    </row>
    <row r="76" spans="1:21" x14ac:dyDescent="0.2">
      <c r="A76" s="31"/>
      <c r="B76" s="32"/>
      <c r="C76" s="3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187">
        <f t="shared" si="1"/>
        <v>0</v>
      </c>
      <c r="U76" s="39"/>
    </row>
    <row r="77" spans="1:21" x14ac:dyDescent="0.2">
      <c r="A77" s="31"/>
      <c r="B77" s="32"/>
      <c r="C77" s="32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187">
        <f t="shared" si="1"/>
        <v>0</v>
      </c>
      <c r="U77" s="39"/>
    </row>
    <row r="78" spans="1:21" x14ac:dyDescent="0.2">
      <c r="A78" s="31"/>
      <c r="B78" s="32"/>
      <c r="C78" s="3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187">
        <f t="shared" si="1"/>
        <v>0</v>
      </c>
      <c r="U78" s="39"/>
    </row>
    <row r="79" spans="1:21" x14ac:dyDescent="0.2">
      <c r="A79" s="31"/>
      <c r="B79" s="32"/>
      <c r="C79" s="32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187">
        <f t="shared" si="1"/>
        <v>0</v>
      </c>
      <c r="U79" s="39"/>
    </row>
    <row r="80" spans="1:21" x14ac:dyDescent="0.2">
      <c r="A80" s="31"/>
      <c r="B80" s="32"/>
      <c r="C80" s="3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187">
        <f t="shared" si="1"/>
        <v>0</v>
      </c>
      <c r="U80" s="39"/>
    </row>
    <row r="81" spans="1:21" x14ac:dyDescent="0.2">
      <c r="A81" s="31"/>
      <c r="B81" s="32"/>
      <c r="C81" s="3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187">
        <f t="shared" si="1"/>
        <v>0</v>
      </c>
      <c r="U81" s="39"/>
    </row>
    <row r="82" spans="1:21" x14ac:dyDescent="0.2">
      <c r="A82" s="31"/>
      <c r="B82" s="32"/>
      <c r="C82" s="3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187">
        <f t="shared" si="1"/>
        <v>0</v>
      </c>
      <c r="U82" s="39"/>
    </row>
    <row r="83" spans="1:21" x14ac:dyDescent="0.2">
      <c r="A83" s="31"/>
      <c r="B83" s="32"/>
      <c r="C83" s="3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187">
        <f t="shared" si="1"/>
        <v>0</v>
      </c>
      <c r="U83" s="39"/>
    </row>
    <row r="84" spans="1:21" x14ac:dyDescent="0.2">
      <c r="A84" s="31"/>
      <c r="B84" s="32"/>
      <c r="C84" s="32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187">
        <f t="shared" si="1"/>
        <v>0</v>
      </c>
      <c r="U84" s="39"/>
    </row>
    <row r="85" spans="1:21" x14ac:dyDescent="0.2">
      <c r="A85" s="31"/>
      <c r="B85" s="32"/>
      <c r="C85" s="32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187">
        <f t="shared" si="1"/>
        <v>0</v>
      </c>
      <c r="U85" s="39"/>
    </row>
    <row r="86" spans="1:21" x14ac:dyDescent="0.2">
      <c r="A86" s="31"/>
      <c r="B86" s="32"/>
      <c r="C86" s="32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187">
        <f t="shared" si="1"/>
        <v>0</v>
      </c>
      <c r="U86" s="39"/>
    </row>
    <row r="87" spans="1:21" x14ac:dyDescent="0.2">
      <c r="A87" s="31"/>
      <c r="B87" s="32"/>
      <c r="C87" s="32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187">
        <f t="shared" si="1"/>
        <v>0</v>
      </c>
      <c r="U87" s="39"/>
    </row>
    <row r="88" spans="1:21" x14ac:dyDescent="0.2">
      <c r="A88" s="31"/>
      <c r="B88" s="32"/>
      <c r="C88" s="3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187">
        <f t="shared" si="1"/>
        <v>0</v>
      </c>
      <c r="U88" s="39"/>
    </row>
    <row r="89" spans="1:21" x14ac:dyDescent="0.2">
      <c r="A89" s="31"/>
      <c r="B89" s="32"/>
      <c r="C89" s="32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187">
        <f t="shared" si="1"/>
        <v>0</v>
      </c>
      <c r="U89" s="39"/>
    </row>
    <row r="90" spans="1:21" x14ac:dyDescent="0.2">
      <c r="A90" s="31"/>
      <c r="B90" s="32"/>
      <c r="C90" s="32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187">
        <f t="shared" si="1"/>
        <v>0</v>
      </c>
      <c r="U90" s="39"/>
    </row>
    <row r="91" spans="1:21" x14ac:dyDescent="0.2">
      <c r="A91" s="31"/>
      <c r="B91" s="32"/>
      <c r="C91" s="32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187">
        <f t="shared" si="1"/>
        <v>0</v>
      </c>
      <c r="U91" s="39"/>
    </row>
    <row r="92" spans="1:21" x14ac:dyDescent="0.2">
      <c r="A92" s="31"/>
      <c r="B92" s="32"/>
      <c r="C92" s="32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187">
        <f t="shared" si="1"/>
        <v>0</v>
      </c>
      <c r="U92" s="39"/>
    </row>
    <row r="93" spans="1:21" x14ac:dyDescent="0.2">
      <c r="A93" s="31"/>
      <c r="B93" s="32"/>
      <c r="C93" s="3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187">
        <f t="shared" si="1"/>
        <v>0</v>
      </c>
      <c r="U93" s="39"/>
    </row>
    <row r="94" spans="1:21" x14ac:dyDescent="0.2">
      <c r="A94" s="31"/>
      <c r="B94" s="32"/>
      <c r="C94" s="32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187">
        <f t="shared" si="1"/>
        <v>0</v>
      </c>
      <c r="U94" s="39"/>
    </row>
    <row r="95" spans="1:21" x14ac:dyDescent="0.2">
      <c r="A95" s="31"/>
      <c r="B95" s="32"/>
      <c r="C95" s="32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187">
        <f t="shared" si="1"/>
        <v>0</v>
      </c>
      <c r="U95" s="39"/>
    </row>
    <row r="96" spans="1:21" x14ac:dyDescent="0.2">
      <c r="A96" s="31"/>
      <c r="B96" s="32"/>
      <c r="C96" s="32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187">
        <f t="shared" si="1"/>
        <v>0</v>
      </c>
      <c r="U96" s="39"/>
    </row>
    <row r="97" spans="1:21" x14ac:dyDescent="0.2">
      <c r="A97" s="31"/>
      <c r="B97" s="32"/>
      <c r="C97" s="32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187">
        <f t="shared" si="1"/>
        <v>0</v>
      </c>
      <c r="U97" s="39"/>
    </row>
    <row r="98" spans="1:21" x14ac:dyDescent="0.2">
      <c r="A98" s="31"/>
      <c r="B98" s="32"/>
      <c r="C98" s="3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187">
        <f t="shared" si="1"/>
        <v>0</v>
      </c>
      <c r="U98" s="39"/>
    </row>
    <row r="99" spans="1:21" x14ac:dyDescent="0.2">
      <c r="A99" s="31"/>
      <c r="B99" s="32"/>
      <c r="C99" s="32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187">
        <f t="shared" si="1"/>
        <v>0</v>
      </c>
      <c r="U99" s="39"/>
    </row>
    <row r="100" spans="1:21" x14ac:dyDescent="0.2">
      <c r="A100" s="31"/>
      <c r="B100" s="32"/>
      <c r="C100" s="32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187">
        <f t="shared" si="1"/>
        <v>0</v>
      </c>
      <c r="U100" s="39"/>
    </row>
    <row r="101" spans="1:21" x14ac:dyDescent="0.2">
      <c r="A101" s="31"/>
      <c r="B101" s="32"/>
      <c r="C101" s="3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187">
        <f t="shared" si="1"/>
        <v>0</v>
      </c>
      <c r="U101" s="39"/>
    </row>
    <row r="102" spans="1:21" x14ac:dyDescent="0.2">
      <c r="A102" s="31"/>
      <c r="B102" s="32"/>
      <c r="C102" s="3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187">
        <f t="shared" si="1"/>
        <v>0</v>
      </c>
      <c r="U102" s="39"/>
    </row>
    <row r="103" spans="1:21" x14ac:dyDescent="0.2">
      <c r="A103" s="31"/>
      <c r="B103" s="32"/>
      <c r="C103" s="3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187">
        <f t="shared" si="1"/>
        <v>0</v>
      </c>
      <c r="U103" s="39"/>
    </row>
    <row r="104" spans="1:21" x14ac:dyDescent="0.2">
      <c r="A104" s="31"/>
      <c r="B104" s="32"/>
      <c r="C104" s="32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187">
        <f t="shared" si="1"/>
        <v>0</v>
      </c>
      <c r="U104" s="39"/>
    </row>
    <row r="105" spans="1:21" x14ac:dyDescent="0.2">
      <c r="A105" s="31"/>
      <c r="B105" s="32"/>
      <c r="C105" s="32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187">
        <f t="shared" si="1"/>
        <v>0</v>
      </c>
      <c r="U105" s="39"/>
    </row>
    <row r="106" spans="1:21" x14ac:dyDescent="0.2">
      <c r="A106" s="31"/>
      <c r="B106" s="32"/>
      <c r="C106" s="3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187">
        <f t="shared" si="1"/>
        <v>0</v>
      </c>
      <c r="U106" s="39"/>
    </row>
    <row r="107" spans="1:21" x14ac:dyDescent="0.2">
      <c r="A107" s="31"/>
      <c r="B107" s="32"/>
      <c r="C107" s="3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187">
        <f t="shared" si="1"/>
        <v>0</v>
      </c>
      <c r="U107" s="39"/>
    </row>
    <row r="108" spans="1:21" x14ac:dyDescent="0.2">
      <c r="A108" s="31"/>
      <c r="B108" s="32"/>
      <c r="C108" s="32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187">
        <f t="shared" si="1"/>
        <v>0</v>
      </c>
      <c r="U108" s="39"/>
    </row>
    <row r="109" spans="1:21" x14ac:dyDescent="0.2">
      <c r="A109" s="31"/>
      <c r="B109" s="32"/>
      <c r="C109" s="3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187">
        <f t="shared" si="1"/>
        <v>0</v>
      </c>
      <c r="U109" s="39"/>
    </row>
    <row r="110" spans="1:21" x14ac:dyDescent="0.2">
      <c r="A110" s="31"/>
      <c r="B110" s="32"/>
      <c r="C110" s="3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187">
        <f t="shared" si="1"/>
        <v>0</v>
      </c>
      <c r="U110" s="39"/>
    </row>
    <row r="111" spans="1:21" x14ac:dyDescent="0.2">
      <c r="A111" s="31"/>
      <c r="B111" s="32"/>
      <c r="C111" s="3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187">
        <f t="shared" si="1"/>
        <v>0</v>
      </c>
      <c r="U111" s="39"/>
    </row>
    <row r="112" spans="1:21" x14ac:dyDescent="0.2">
      <c r="A112" s="31"/>
      <c r="B112" s="32"/>
      <c r="C112" s="32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187">
        <f t="shared" si="1"/>
        <v>0</v>
      </c>
      <c r="U112" s="39"/>
    </row>
    <row r="113" spans="1:21" x14ac:dyDescent="0.2">
      <c r="A113" s="31"/>
      <c r="B113" s="32"/>
      <c r="C113" s="3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187">
        <f t="shared" si="1"/>
        <v>0</v>
      </c>
      <c r="U113" s="39"/>
    </row>
    <row r="114" spans="1:21" x14ac:dyDescent="0.2">
      <c r="A114" s="31"/>
      <c r="B114" s="32"/>
      <c r="C114" s="3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187">
        <f t="shared" si="1"/>
        <v>0</v>
      </c>
      <c r="U114" s="39"/>
    </row>
    <row r="115" spans="1:21" x14ac:dyDescent="0.2">
      <c r="A115" s="31"/>
      <c r="B115" s="32"/>
      <c r="C115" s="3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187">
        <f t="shared" si="1"/>
        <v>0</v>
      </c>
      <c r="U115" s="39"/>
    </row>
    <row r="116" spans="1:21" x14ac:dyDescent="0.2">
      <c r="A116" s="31"/>
      <c r="B116" s="32"/>
      <c r="C116" s="3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187">
        <f t="shared" si="1"/>
        <v>0</v>
      </c>
      <c r="U116" s="39"/>
    </row>
    <row r="117" spans="1:21" x14ac:dyDescent="0.2">
      <c r="A117" s="31"/>
      <c r="B117" s="32"/>
      <c r="C117" s="32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187">
        <f t="shared" si="1"/>
        <v>0</v>
      </c>
      <c r="U117" s="39"/>
    </row>
    <row r="118" spans="1:21" x14ac:dyDescent="0.2">
      <c r="A118" s="31"/>
      <c r="B118" s="32"/>
      <c r="C118" s="32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187">
        <f t="shared" si="1"/>
        <v>0</v>
      </c>
      <c r="U118" s="39"/>
    </row>
    <row r="119" spans="1:21" x14ac:dyDescent="0.2">
      <c r="A119" s="31"/>
      <c r="B119" s="32"/>
      <c r="C119" s="32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187">
        <f t="shared" si="1"/>
        <v>0</v>
      </c>
      <c r="U119" s="39"/>
    </row>
    <row r="120" spans="1:21" x14ac:dyDescent="0.2">
      <c r="A120" s="31"/>
      <c r="B120" s="32"/>
      <c r="C120" s="32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187">
        <f t="shared" si="1"/>
        <v>0</v>
      </c>
      <c r="U120" s="39"/>
    </row>
    <row r="121" spans="1:21" x14ac:dyDescent="0.2">
      <c r="A121" s="31"/>
      <c r="B121" s="32"/>
      <c r="C121" s="32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187">
        <f t="shared" si="1"/>
        <v>0</v>
      </c>
      <c r="U121" s="39"/>
    </row>
    <row r="122" spans="1:21" x14ac:dyDescent="0.2">
      <c r="A122" s="31"/>
      <c r="B122" s="32"/>
      <c r="C122" s="32"/>
      <c r="E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187">
        <f t="shared" si="1"/>
        <v>0</v>
      </c>
      <c r="U122" s="39"/>
    </row>
    <row r="123" spans="1:21" x14ac:dyDescent="0.2">
      <c r="A123" s="31"/>
      <c r="B123" s="32"/>
      <c r="C123" s="32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187">
        <f t="shared" si="1"/>
        <v>0</v>
      </c>
      <c r="U123" s="39"/>
    </row>
    <row r="124" spans="1:21" x14ac:dyDescent="0.2">
      <c r="A124" s="31"/>
      <c r="B124" s="32"/>
      <c r="C124" s="3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187">
        <f t="shared" si="1"/>
        <v>0</v>
      </c>
      <c r="U124" s="39"/>
    </row>
    <row r="125" spans="1:21" ht="13.5" thickBot="1" x14ac:dyDescent="0.25">
      <c r="A125" s="183" t="s">
        <v>44</v>
      </c>
      <c r="B125" s="184"/>
      <c r="C125" s="184"/>
      <c r="D125" s="189">
        <f t="shared" ref="D125:U125" si="2">SUM(D6:D124)</f>
        <v>0</v>
      </c>
      <c r="E125" s="189">
        <f t="shared" si="2"/>
        <v>0</v>
      </c>
      <c r="F125" s="189">
        <f t="shared" si="2"/>
        <v>0</v>
      </c>
      <c r="G125" s="189">
        <f t="shared" si="2"/>
        <v>0</v>
      </c>
      <c r="H125" s="189">
        <f t="shared" si="2"/>
        <v>0</v>
      </c>
      <c r="I125" s="189">
        <f t="shared" si="2"/>
        <v>0</v>
      </c>
      <c r="J125" s="189">
        <f t="shared" si="2"/>
        <v>0</v>
      </c>
      <c r="K125" s="189">
        <f t="shared" si="2"/>
        <v>0</v>
      </c>
      <c r="L125" s="189">
        <f t="shared" si="2"/>
        <v>0</v>
      </c>
      <c r="M125" s="189">
        <f t="shared" si="2"/>
        <v>0</v>
      </c>
      <c r="N125" s="189">
        <f t="shared" si="2"/>
        <v>0</v>
      </c>
      <c r="O125" s="189">
        <f t="shared" si="2"/>
        <v>0</v>
      </c>
      <c r="P125" s="189">
        <f t="shared" si="2"/>
        <v>0</v>
      </c>
      <c r="Q125" s="189">
        <f t="shared" si="2"/>
        <v>0</v>
      </c>
      <c r="R125" s="189">
        <f t="shared" si="2"/>
        <v>0</v>
      </c>
      <c r="S125" s="189">
        <f t="shared" si="2"/>
        <v>0</v>
      </c>
      <c r="T125" s="189">
        <f t="shared" si="2"/>
        <v>0</v>
      </c>
      <c r="U125" s="185">
        <f t="shared" si="2"/>
        <v>0</v>
      </c>
    </row>
    <row r="126" spans="1:21" ht="13.5" thickTop="1" x14ac:dyDescent="0.2"/>
  </sheetData>
  <sheetProtection sheet="1" objects="1" scenarios="1" insertRows="0" selectLockedCells="1"/>
  <printOptions horizontalCentered="1"/>
  <pageMargins left="0.75" right="0.75" top="1" bottom="1" header="0.5" footer="0.5"/>
  <pageSetup paperSize="9" scale="63" fitToHeight="0" orientation="landscape" horizontalDpi="300" verticalDpi="300" r:id="rId1"/>
  <headerFooter alignWithMargins="0">
    <oddFooter>&amp;C&amp;"Arial,Bold"CB3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25D02-9923-4AFC-A7FB-30CEF5B1CF30}">
  <sheetPr>
    <tabColor theme="6" tint="0.59999389629810485"/>
    <pageSetUpPr fitToPage="1"/>
  </sheetPr>
  <dimension ref="A1:U52"/>
  <sheetViews>
    <sheetView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4.5703125" style="34" customWidth="1"/>
    <col min="2" max="2" width="7.5703125" style="34" customWidth="1"/>
    <col min="3" max="3" width="30.5703125" style="34" customWidth="1"/>
    <col min="4" max="21" width="8.5703125" style="34" customWidth="1"/>
    <col min="22" max="16384" width="8.85546875" style="34"/>
  </cols>
  <sheetData>
    <row r="1" spans="1:21" x14ac:dyDescent="0.2">
      <c r="A1" s="114" t="s">
        <v>54</v>
      </c>
      <c r="C1" s="254">
        <f>'CB1.1 Summ of Recpts and Paymts'!B1</f>
        <v>0</v>
      </c>
    </row>
    <row r="2" spans="1:21" x14ac:dyDescent="0.2">
      <c r="G2" s="245" t="str">
        <f>"Statement of Receipts for the Month of September "&amp;Instructions!$C$9</f>
        <v xml:space="preserve">Statement of Receipts for the Month of September </v>
      </c>
    </row>
    <row r="4" spans="1:21" x14ac:dyDescent="0.2">
      <c r="A4" s="181">
        <v>1</v>
      </c>
      <c r="B4" s="181">
        <v>2</v>
      </c>
      <c r="C4" s="181">
        <v>3</v>
      </c>
      <c r="D4" s="90">
        <v>4</v>
      </c>
      <c r="E4" s="90">
        <v>5</v>
      </c>
      <c r="F4" s="90">
        <v>6</v>
      </c>
      <c r="G4" s="90">
        <v>7</v>
      </c>
      <c r="H4" s="90">
        <v>8</v>
      </c>
      <c r="I4" s="90">
        <v>9</v>
      </c>
      <c r="J4" s="90">
        <v>10</v>
      </c>
      <c r="K4" s="90">
        <v>11</v>
      </c>
      <c r="L4" s="90">
        <v>12</v>
      </c>
      <c r="M4" s="90">
        <v>13</v>
      </c>
      <c r="N4" s="90">
        <v>14</v>
      </c>
      <c r="O4" s="90">
        <v>15</v>
      </c>
      <c r="P4" s="90">
        <v>16</v>
      </c>
      <c r="Q4" s="90">
        <v>17</v>
      </c>
      <c r="R4" s="90">
        <v>18</v>
      </c>
      <c r="S4" s="90">
        <v>19</v>
      </c>
      <c r="T4" s="90">
        <v>20</v>
      </c>
      <c r="U4" s="90">
        <v>21</v>
      </c>
    </row>
    <row r="5" spans="1:21" ht="33.75" x14ac:dyDescent="0.2">
      <c r="A5" s="182" t="s">
        <v>39</v>
      </c>
      <c r="B5" s="182" t="s">
        <v>138</v>
      </c>
      <c r="C5" s="182" t="s">
        <v>40</v>
      </c>
      <c r="D5" s="37" t="str">
        <f>'CB1.1 Summ of Recpts and Paymts'!B6</f>
        <v>MISC INCOME</v>
      </c>
      <c r="E5" s="37" t="str">
        <f>'CB1.1 Summ of Recpts and Paymts'!C6</f>
        <v>INTEREST REC'D</v>
      </c>
      <c r="F5" s="37" t="str">
        <f>'CB1.1 Summ of Recpts and Paymts'!D6</f>
        <v>SPECIAL ACTIVITY</v>
      </c>
      <c r="G5" s="37" t="str">
        <f>'CB1.1 Summ of Recpts and Paymts'!E6</f>
        <v>REGIST FEES</v>
      </c>
      <c r="H5" s="37" t="str">
        <f>'CB1.1 Summ of Recpts and Paymts'!F6</f>
        <v>HALL  RENT REG.</v>
      </c>
      <c r="I5" s="37" t="str">
        <f>'CB1.1 Summ of Recpts and Paymts'!G6</f>
        <v>HALL  RENT CASUAL</v>
      </c>
      <c r="J5" s="37" t="str">
        <f>'CB1.1 Summ of Recpts and Paymts'!H6</f>
        <v>FUND RAISING</v>
      </c>
      <c r="K5" s="37" t="str">
        <f>'CB1.1 Summ of Recpts and Paymts'!I6</f>
        <v>SPARE 1</v>
      </c>
      <c r="L5" s="37" t="str">
        <f>'CB1.1 Summ of Recpts and Paymts'!J6</f>
        <v>LOAN RECEIVED</v>
      </c>
      <c r="M5" s="37" t="str">
        <f>'CB1.1 Summ of Recpts and Paymts'!K6</f>
        <v>REDEEMED DEPOSIT</v>
      </c>
      <c r="N5" s="37" t="str">
        <f>'CB1.1 Summ of Recpts and Paymts'!L6</f>
        <v>JOEY FUNDS</v>
      </c>
      <c r="O5" s="37" t="str">
        <f>'CB1.1 Summ of Recpts and Paymts'!M6</f>
        <v>CUB FUNDS</v>
      </c>
      <c r="P5" s="37" t="str">
        <f>'CB1.1 Summ of Recpts and Paymts'!N6</f>
        <v>SCOUT FUNDS</v>
      </c>
      <c r="Q5" s="37" t="str">
        <f>'CB1.1 Summ of Recpts and Paymts'!O6</f>
        <v>VENTURER FUNDS</v>
      </c>
      <c r="R5" s="37" t="str">
        <f>'CB1.1 Summ of Recpts and Paymts'!P6</f>
        <v>SPARE 2</v>
      </c>
      <c r="S5" s="37" t="str">
        <f>'CB1.1 Summ of Recpts and Paymts'!Q6</f>
        <v>SPARE 3</v>
      </c>
      <c r="T5" s="92" t="s">
        <v>72</v>
      </c>
      <c r="U5" s="92" t="s">
        <v>75</v>
      </c>
    </row>
    <row r="6" spans="1:21" x14ac:dyDescent="0.2">
      <c r="A6" s="31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187">
        <f>SUM(D6:S6)</f>
        <v>0</v>
      </c>
      <c r="U6" s="39"/>
    </row>
    <row r="7" spans="1:21" x14ac:dyDescent="0.2">
      <c r="A7" s="31"/>
      <c r="B7" s="32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187">
        <f t="shared" ref="T7:T50" si="0">SUM(D7:S7)</f>
        <v>0</v>
      </c>
      <c r="U7" s="39"/>
    </row>
    <row r="8" spans="1:21" x14ac:dyDescent="0.2">
      <c r="A8" s="31"/>
      <c r="B8" s="32"/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187">
        <f t="shared" si="0"/>
        <v>0</v>
      </c>
      <c r="U8" s="39"/>
    </row>
    <row r="9" spans="1:21" x14ac:dyDescent="0.2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187">
        <f t="shared" si="0"/>
        <v>0</v>
      </c>
      <c r="U9" s="39"/>
    </row>
    <row r="10" spans="1:21" x14ac:dyDescent="0.2">
      <c r="A10" s="31"/>
      <c r="B10" s="32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187">
        <f t="shared" si="0"/>
        <v>0</v>
      </c>
      <c r="U10" s="39"/>
    </row>
    <row r="11" spans="1:21" x14ac:dyDescent="0.2">
      <c r="A11" s="31"/>
      <c r="B11" s="32"/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187">
        <f t="shared" si="0"/>
        <v>0</v>
      </c>
      <c r="U11" s="39"/>
    </row>
    <row r="12" spans="1:21" x14ac:dyDescent="0.2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187">
        <f t="shared" si="0"/>
        <v>0</v>
      </c>
      <c r="U12" s="39"/>
    </row>
    <row r="13" spans="1:21" x14ac:dyDescent="0.2">
      <c r="A13" s="31"/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187">
        <f t="shared" si="0"/>
        <v>0</v>
      </c>
      <c r="U13" s="39"/>
    </row>
    <row r="14" spans="1:21" x14ac:dyDescent="0.2">
      <c r="A14" s="31"/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187">
        <f t="shared" si="0"/>
        <v>0</v>
      </c>
      <c r="U14" s="39"/>
    </row>
    <row r="15" spans="1:21" x14ac:dyDescent="0.2">
      <c r="A15" s="31"/>
      <c r="B15" s="32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187">
        <f t="shared" si="0"/>
        <v>0</v>
      </c>
      <c r="U15" s="39"/>
    </row>
    <row r="16" spans="1:21" x14ac:dyDescent="0.2">
      <c r="A16" s="31"/>
      <c r="B16" s="32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87">
        <f t="shared" si="0"/>
        <v>0</v>
      </c>
      <c r="U16" s="39"/>
    </row>
    <row r="17" spans="1:21" x14ac:dyDescent="0.2">
      <c r="A17" s="31"/>
      <c r="B17" s="32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187">
        <f t="shared" si="0"/>
        <v>0</v>
      </c>
      <c r="U17" s="39"/>
    </row>
    <row r="18" spans="1:21" x14ac:dyDescent="0.2">
      <c r="A18" s="31"/>
      <c r="B18" s="32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187">
        <f t="shared" si="0"/>
        <v>0</v>
      </c>
      <c r="U18" s="39"/>
    </row>
    <row r="19" spans="1:21" x14ac:dyDescent="0.2">
      <c r="A19" s="31"/>
      <c r="B19" s="32"/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187">
        <f t="shared" si="0"/>
        <v>0</v>
      </c>
      <c r="U19" s="39"/>
    </row>
    <row r="20" spans="1:21" x14ac:dyDescent="0.2">
      <c r="A20" s="31"/>
      <c r="B20" s="32"/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187">
        <f t="shared" si="0"/>
        <v>0</v>
      </c>
      <c r="U20" s="39"/>
    </row>
    <row r="21" spans="1:21" x14ac:dyDescent="0.2">
      <c r="A21" s="31"/>
      <c r="B21" s="32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187">
        <f t="shared" si="0"/>
        <v>0</v>
      </c>
      <c r="U21" s="39"/>
    </row>
    <row r="22" spans="1:21" x14ac:dyDescent="0.2">
      <c r="A22" s="31"/>
      <c r="B22" s="32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187">
        <f t="shared" si="0"/>
        <v>0</v>
      </c>
      <c r="U22" s="39"/>
    </row>
    <row r="23" spans="1:21" x14ac:dyDescent="0.2">
      <c r="A23" s="31"/>
      <c r="B23" s="32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187">
        <f t="shared" si="0"/>
        <v>0</v>
      </c>
      <c r="U23" s="39"/>
    </row>
    <row r="24" spans="1:21" x14ac:dyDescent="0.2">
      <c r="A24" s="31"/>
      <c r="B24" s="32"/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187">
        <f t="shared" si="0"/>
        <v>0</v>
      </c>
      <c r="U24" s="39"/>
    </row>
    <row r="25" spans="1:21" x14ac:dyDescent="0.2">
      <c r="A25" s="31"/>
      <c r="B25" s="32"/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187">
        <f t="shared" si="0"/>
        <v>0</v>
      </c>
      <c r="U25" s="39"/>
    </row>
    <row r="26" spans="1:21" x14ac:dyDescent="0.2">
      <c r="A26" s="31"/>
      <c r="B26" s="32"/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187">
        <f t="shared" si="0"/>
        <v>0</v>
      </c>
      <c r="U26" s="39"/>
    </row>
    <row r="27" spans="1:21" x14ac:dyDescent="0.2">
      <c r="A27" s="31"/>
      <c r="B27" s="32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187">
        <f t="shared" si="0"/>
        <v>0</v>
      </c>
      <c r="U27" s="39"/>
    </row>
    <row r="28" spans="1:21" x14ac:dyDescent="0.2">
      <c r="A28" s="31"/>
      <c r="B28" s="32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187">
        <f t="shared" si="0"/>
        <v>0</v>
      </c>
      <c r="U28" s="39"/>
    </row>
    <row r="29" spans="1:21" x14ac:dyDescent="0.2">
      <c r="A29" s="31"/>
      <c r="B29" s="32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187">
        <f t="shared" si="0"/>
        <v>0</v>
      </c>
      <c r="U29" s="39"/>
    </row>
    <row r="30" spans="1:21" x14ac:dyDescent="0.2">
      <c r="A30" s="31"/>
      <c r="B30" s="32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187">
        <f t="shared" si="0"/>
        <v>0</v>
      </c>
      <c r="U30" s="39"/>
    </row>
    <row r="31" spans="1:21" x14ac:dyDescent="0.2">
      <c r="A31" s="31"/>
      <c r="B31" s="32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187">
        <f t="shared" si="0"/>
        <v>0</v>
      </c>
      <c r="U31" s="39"/>
    </row>
    <row r="32" spans="1:21" x14ac:dyDescent="0.2">
      <c r="A32" s="31"/>
      <c r="B32" s="32"/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187">
        <f t="shared" si="0"/>
        <v>0</v>
      </c>
      <c r="U32" s="39"/>
    </row>
    <row r="33" spans="1:21" x14ac:dyDescent="0.2">
      <c r="A33" s="31"/>
      <c r="B33" s="32"/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187">
        <f t="shared" si="0"/>
        <v>0</v>
      </c>
      <c r="U33" s="39"/>
    </row>
    <row r="34" spans="1:21" x14ac:dyDescent="0.2">
      <c r="A34" s="31"/>
      <c r="B34" s="32"/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187">
        <f t="shared" si="0"/>
        <v>0</v>
      </c>
      <c r="U34" s="39"/>
    </row>
    <row r="35" spans="1:21" x14ac:dyDescent="0.2">
      <c r="A35" s="31"/>
      <c r="B35" s="32"/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187">
        <f t="shared" si="0"/>
        <v>0</v>
      </c>
      <c r="U35" s="39"/>
    </row>
    <row r="36" spans="1:21" x14ac:dyDescent="0.2">
      <c r="A36" s="31"/>
      <c r="B36" s="32"/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187">
        <f t="shared" si="0"/>
        <v>0</v>
      </c>
      <c r="U36" s="39"/>
    </row>
    <row r="37" spans="1:21" x14ac:dyDescent="0.2">
      <c r="A37" s="31"/>
      <c r="B37" s="32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187">
        <f t="shared" si="0"/>
        <v>0</v>
      </c>
      <c r="U37" s="39"/>
    </row>
    <row r="38" spans="1:21" x14ac:dyDescent="0.2">
      <c r="A38" s="31"/>
      <c r="B38" s="32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187">
        <f t="shared" si="0"/>
        <v>0</v>
      </c>
      <c r="U38" s="39"/>
    </row>
    <row r="39" spans="1:21" x14ac:dyDescent="0.2">
      <c r="A39" s="31"/>
      <c r="B39" s="32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187">
        <f t="shared" si="0"/>
        <v>0</v>
      </c>
      <c r="U39" s="39"/>
    </row>
    <row r="40" spans="1:21" x14ac:dyDescent="0.2">
      <c r="A40" s="31"/>
      <c r="B40" s="32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187">
        <f t="shared" si="0"/>
        <v>0</v>
      </c>
      <c r="U40" s="39"/>
    </row>
    <row r="41" spans="1:21" x14ac:dyDescent="0.2">
      <c r="A41" s="31"/>
      <c r="B41" s="32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187">
        <f t="shared" si="0"/>
        <v>0</v>
      </c>
      <c r="U41" s="39"/>
    </row>
    <row r="42" spans="1:21" x14ac:dyDescent="0.2">
      <c r="A42" s="31"/>
      <c r="B42" s="32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187">
        <f t="shared" si="0"/>
        <v>0</v>
      </c>
      <c r="U42" s="39"/>
    </row>
    <row r="43" spans="1:21" x14ac:dyDescent="0.2">
      <c r="A43" s="31"/>
      <c r="B43" s="32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187">
        <f t="shared" si="0"/>
        <v>0</v>
      </c>
      <c r="U43" s="39"/>
    </row>
    <row r="44" spans="1:21" x14ac:dyDescent="0.2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187">
        <f t="shared" si="0"/>
        <v>0</v>
      </c>
      <c r="U44" s="39"/>
    </row>
    <row r="45" spans="1:21" x14ac:dyDescent="0.2">
      <c r="A45" s="31"/>
      <c r="B45" s="32"/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187">
        <f t="shared" si="0"/>
        <v>0</v>
      </c>
      <c r="U45" s="39"/>
    </row>
    <row r="46" spans="1:21" x14ac:dyDescent="0.2">
      <c r="A46" s="31"/>
      <c r="B46" s="32"/>
      <c r="C46" s="3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187">
        <f t="shared" si="0"/>
        <v>0</v>
      </c>
      <c r="U46" s="39"/>
    </row>
    <row r="47" spans="1:21" x14ac:dyDescent="0.2">
      <c r="A47" s="31"/>
      <c r="B47" s="32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187">
        <f t="shared" si="0"/>
        <v>0</v>
      </c>
      <c r="U47" s="39"/>
    </row>
    <row r="48" spans="1:21" x14ac:dyDescent="0.2">
      <c r="A48" s="31"/>
      <c r="B48" s="32"/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187">
        <f t="shared" si="0"/>
        <v>0</v>
      </c>
      <c r="U48" s="39"/>
    </row>
    <row r="49" spans="1:21" x14ac:dyDescent="0.2">
      <c r="A49" s="31"/>
      <c r="B49" s="32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187">
        <f t="shared" si="0"/>
        <v>0</v>
      </c>
      <c r="U49" s="39"/>
    </row>
    <row r="50" spans="1:21" x14ac:dyDescent="0.2">
      <c r="A50" s="31"/>
      <c r="B50" s="32"/>
      <c r="C50" s="3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187">
        <f t="shared" si="0"/>
        <v>0</v>
      </c>
      <c r="U50" s="39"/>
    </row>
    <row r="51" spans="1:21" ht="13.5" thickBot="1" x14ac:dyDescent="0.25">
      <c r="A51" s="183" t="s">
        <v>44</v>
      </c>
      <c r="B51" s="184"/>
      <c r="C51" s="184"/>
      <c r="D51" s="189">
        <f t="shared" ref="D51:S51" si="1">SUM(D6:D50)</f>
        <v>0</v>
      </c>
      <c r="E51" s="189">
        <f t="shared" si="1"/>
        <v>0</v>
      </c>
      <c r="F51" s="189">
        <f t="shared" si="1"/>
        <v>0</v>
      </c>
      <c r="G51" s="189">
        <f t="shared" si="1"/>
        <v>0</v>
      </c>
      <c r="H51" s="189">
        <f t="shared" si="1"/>
        <v>0</v>
      </c>
      <c r="I51" s="189">
        <f t="shared" si="1"/>
        <v>0</v>
      </c>
      <c r="J51" s="189">
        <f t="shared" si="1"/>
        <v>0</v>
      </c>
      <c r="K51" s="189">
        <f t="shared" si="1"/>
        <v>0</v>
      </c>
      <c r="L51" s="189">
        <f t="shared" si="1"/>
        <v>0</v>
      </c>
      <c r="M51" s="189">
        <f t="shared" si="1"/>
        <v>0</v>
      </c>
      <c r="N51" s="189">
        <f t="shared" si="1"/>
        <v>0</v>
      </c>
      <c r="O51" s="189">
        <f t="shared" si="1"/>
        <v>0</v>
      </c>
      <c r="P51" s="189">
        <f t="shared" si="1"/>
        <v>0</v>
      </c>
      <c r="Q51" s="189">
        <f t="shared" si="1"/>
        <v>0</v>
      </c>
      <c r="R51" s="189">
        <f t="shared" si="1"/>
        <v>0</v>
      </c>
      <c r="S51" s="189">
        <f t="shared" si="1"/>
        <v>0</v>
      </c>
      <c r="T51" s="188">
        <f>SUM(T6:T50)</f>
        <v>0</v>
      </c>
      <c r="U51" s="186">
        <f>SUM(U6:U50)</f>
        <v>0</v>
      </c>
    </row>
    <row r="52" spans="1:21" ht="13.5" thickTop="1" x14ac:dyDescent="0.2"/>
  </sheetData>
  <sheetProtection sheet="1" objects="1" scenarios="1" insertRows="0" selectLockedCells="1"/>
  <printOptions horizontalCentered="1"/>
  <pageMargins left="0.75" right="0.75" top="1" bottom="1" header="0.5" footer="0.5"/>
  <pageSetup paperSize="9" scale="69" orientation="landscape" horizontalDpi="300" verticalDpi="300" r:id="rId1"/>
  <headerFooter alignWithMargins="0">
    <oddFooter>&amp;C&amp;"Arial,Bold"CB3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0992A-3865-414C-82D0-23B190EC9F7F}">
  <sheetPr>
    <tabColor theme="6" tint="0.59999389629810485"/>
    <pageSetUpPr fitToPage="1"/>
  </sheetPr>
  <dimension ref="A1:U91"/>
  <sheetViews>
    <sheetView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4.5703125" style="34" customWidth="1"/>
    <col min="2" max="2" width="7.5703125" style="34" customWidth="1"/>
    <col min="3" max="3" width="30.5703125" style="34" customWidth="1"/>
    <col min="4" max="21" width="8.5703125" style="34" customWidth="1"/>
    <col min="22" max="16384" width="8.85546875" style="34"/>
  </cols>
  <sheetData>
    <row r="1" spans="1:21" x14ac:dyDescent="0.2">
      <c r="A1" s="114" t="s">
        <v>54</v>
      </c>
      <c r="C1" s="254">
        <f>'CB1.1 Summ of Recpts and Paymts'!B1</f>
        <v>0</v>
      </c>
    </row>
    <row r="2" spans="1:21" x14ac:dyDescent="0.2">
      <c r="G2" s="245" t="str">
        <f>"Statement of Receipts for the Month of October "&amp;Instructions!$C$9</f>
        <v xml:space="preserve">Statement of Receipts for the Month of October </v>
      </c>
      <c r="L2" s="115"/>
    </row>
    <row r="4" spans="1:21" x14ac:dyDescent="0.2">
      <c r="A4" s="181">
        <v>1</v>
      </c>
      <c r="B4" s="181">
        <v>2</v>
      </c>
      <c r="C4" s="181">
        <v>3</v>
      </c>
      <c r="D4" s="90">
        <v>4</v>
      </c>
      <c r="E4" s="90">
        <v>5</v>
      </c>
      <c r="F4" s="90">
        <v>6</v>
      </c>
      <c r="G4" s="90">
        <v>7</v>
      </c>
      <c r="H4" s="90">
        <v>8</v>
      </c>
      <c r="I4" s="90">
        <v>9</v>
      </c>
      <c r="J4" s="90">
        <v>10</v>
      </c>
      <c r="K4" s="90">
        <v>11</v>
      </c>
      <c r="L4" s="90">
        <v>12</v>
      </c>
      <c r="M4" s="90">
        <v>13</v>
      </c>
      <c r="N4" s="90">
        <v>14</v>
      </c>
      <c r="O4" s="90">
        <v>15</v>
      </c>
      <c r="P4" s="90">
        <v>16</v>
      </c>
      <c r="Q4" s="90">
        <v>17</v>
      </c>
      <c r="R4" s="90">
        <v>18</v>
      </c>
      <c r="S4" s="90">
        <v>19</v>
      </c>
      <c r="T4" s="90">
        <v>20</v>
      </c>
      <c r="U4" s="90">
        <v>21</v>
      </c>
    </row>
    <row r="5" spans="1:21" ht="33.75" x14ac:dyDescent="0.2">
      <c r="A5" s="182" t="s">
        <v>39</v>
      </c>
      <c r="B5" s="182" t="s">
        <v>138</v>
      </c>
      <c r="C5" s="182" t="s">
        <v>40</v>
      </c>
      <c r="D5" s="37" t="str">
        <f>'CB1.1 Summ of Recpts and Paymts'!B6</f>
        <v>MISC INCOME</v>
      </c>
      <c r="E5" s="37" t="str">
        <f>'CB1.1 Summ of Recpts and Paymts'!C6</f>
        <v>INTEREST REC'D</v>
      </c>
      <c r="F5" s="37" t="str">
        <f>'CB1.1 Summ of Recpts and Paymts'!D6</f>
        <v>SPECIAL ACTIVITY</v>
      </c>
      <c r="G5" s="37" t="str">
        <f>'CB1.1 Summ of Recpts and Paymts'!E6</f>
        <v>REGIST FEES</v>
      </c>
      <c r="H5" s="37" t="str">
        <f>'CB1.1 Summ of Recpts and Paymts'!F6</f>
        <v>HALL  RENT REG.</v>
      </c>
      <c r="I5" s="37" t="str">
        <f>'CB1.1 Summ of Recpts and Paymts'!G6</f>
        <v>HALL  RENT CASUAL</v>
      </c>
      <c r="J5" s="37" t="str">
        <f>'CB1.1 Summ of Recpts and Paymts'!H6</f>
        <v>FUND RAISING</v>
      </c>
      <c r="K5" s="37" t="str">
        <f>'CB1.1 Summ of Recpts and Paymts'!I6</f>
        <v>SPARE 1</v>
      </c>
      <c r="L5" s="37" t="str">
        <f>'CB1.1 Summ of Recpts and Paymts'!J6</f>
        <v>LOAN RECEIVED</v>
      </c>
      <c r="M5" s="37" t="str">
        <f>'CB1.1 Summ of Recpts and Paymts'!K6</f>
        <v>REDEEMED DEPOSIT</v>
      </c>
      <c r="N5" s="37" t="str">
        <f>'CB1.1 Summ of Recpts and Paymts'!L6</f>
        <v>JOEY FUNDS</v>
      </c>
      <c r="O5" s="37" t="str">
        <f>'CB1.1 Summ of Recpts and Paymts'!M6</f>
        <v>CUB FUNDS</v>
      </c>
      <c r="P5" s="37" t="str">
        <f>'CB1.1 Summ of Recpts and Paymts'!N6</f>
        <v>SCOUT FUNDS</v>
      </c>
      <c r="Q5" s="37" t="str">
        <f>'CB1.1 Summ of Recpts and Paymts'!O6</f>
        <v>VENTURER FUNDS</v>
      </c>
      <c r="R5" s="37" t="str">
        <f>'CB1.1 Summ of Recpts and Paymts'!P6</f>
        <v>SPARE 2</v>
      </c>
      <c r="S5" s="37" t="str">
        <f>'CB1.1 Summ of Recpts and Paymts'!Q6</f>
        <v>SPARE 3</v>
      </c>
      <c r="T5" s="92" t="s">
        <v>72</v>
      </c>
      <c r="U5" s="92" t="s">
        <v>75</v>
      </c>
    </row>
    <row r="6" spans="1:21" x14ac:dyDescent="0.2">
      <c r="A6" s="31"/>
      <c r="B6" s="32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187">
        <f t="shared" ref="T6:T69" si="0">SUM(D6:S6)</f>
        <v>0</v>
      </c>
      <c r="U6" s="39"/>
    </row>
    <row r="7" spans="1:21" x14ac:dyDescent="0.2">
      <c r="A7" s="31"/>
      <c r="B7" s="32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187">
        <f t="shared" si="0"/>
        <v>0</v>
      </c>
      <c r="U7" s="39"/>
    </row>
    <row r="8" spans="1:21" x14ac:dyDescent="0.2">
      <c r="A8" s="31"/>
      <c r="B8" s="32"/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187">
        <f t="shared" si="0"/>
        <v>0</v>
      </c>
      <c r="U8" s="39"/>
    </row>
    <row r="9" spans="1:21" x14ac:dyDescent="0.2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187">
        <f t="shared" si="0"/>
        <v>0</v>
      </c>
      <c r="U9" s="39"/>
    </row>
    <row r="10" spans="1:21" x14ac:dyDescent="0.2">
      <c r="A10" s="31"/>
      <c r="B10" s="32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187">
        <f t="shared" si="0"/>
        <v>0</v>
      </c>
      <c r="U10" s="39"/>
    </row>
    <row r="11" spans="1:21" x14ac:dyDescent="0.2">
      <c r="A11" s="31"/>
      <c r="B11" s="32"/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187">
        <f t="shared" si="0"/>
        <v>0</v>
      </c>
      <c r="U11" s="39"/>
    </row>
    <row r="12" spans="1:21" x14ac:dyDescent="0.2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187">
        <f t="shared" si="0"/>
        <v>0</v>
      </c>
      <c r="U12" s="39"/>
    </row>
    <row r="13" spans="1:21" x14ac:dyDescent="0.2">
      <c r="A13" s="31"/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187">
        <f t="shared" si="0"/>
        <v>0</v>
      </c>
      <c r="U13" s="39"/>
    </row>
    <row r="14" spans="1:21" x14ac:dyDescent="0.2">
      <c r="A14" s="31"/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187">
        <f t="shared" si="0"/>
        <v>0</v>
      </c>
      <c r="U14" s="39"/>
    </row>
    <row r="15" spans="1:21" x14ac:dyDescent="0.2">
      <c r="A15" s="31"/>
      <c r="B15" s="32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187">
        <f t="shared" si="0"/>
        <v>0</v>
      </c>
      <c r="U15" s="39"/>
    </row>
    <row r="16" spans="1:21" x14ac:dyDescent="0.2">
      <c r="A16" s="31"/>
      <c r="B16" s="32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87">
        <f t="shared" si="0"/>
        <v>0</v>
      </c>
      <c r="U16" s="39"/>
    </row>
    <row r="17" spans="1:21" x14ac:dyDescent="0.2">
      <c r="A17" s="31"/>
      <c r="B17" s="32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187">
        <f t="shared" si="0"/>
        <v>0</v>
      </c>
      <c r="U17" s="39"/>
    </row>
    <row r="18" spans="1:21" x14ac:dyDescent="0.2">
      <c r="A18" s="31"/>
      <c r="B18" s="32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187">
        <f t="shared" si="0"/>
        <v>0</v>
      </c>
      <c r="U18" s="39"/>
    </row>
    <row r="19" spans="1:21" x14ac:dyDescent="0.2">
      <c r="A19" s="31"/>
      <c r="B19" s="32"/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187">
        <f t="shared" si="0"/>
        <v>0</v>
      </c>
      <c r="U19" s="39"/>
    </row>
    <row r="20" spans="1:21" x14ac:dyDescent="0.2">
      <c r="A20" s="31"/>
      <c r="B20" s="32"/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187">
        <f t="shared" si="0"/>
        <v>0</v>
      </c>
      <c r="U20" s="39"/>
    </row>
    <row r="21" spans="1:21" x14ac:dyDescent="0.2">
      <c r="A21" s="31"/>
      <c r="B21" s="32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187">
        <f t="shared" si="0"/>
        <v>0</v>
      </c>
      <c r="U21" s="39"/>
    </row>
    <row r="22" spans="1:21" x14ac:dyDescent="0.2">
      <c r="A22" s="31"/>
      <c r="B22" s="32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187">
        <f t="shared" si="0"/>
        <v>0</v>
      </c>
      <c r="U22" s="39"/>
    </row>
    <row r="23" spans="1:21" x14ac:dyDescent="0.2">
      <c r="A23" s="31"/>
      <c r="B23" s="32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187">
        <f t="shared" si="0"/>
        <v>0</v>
      </c>
      <c r="U23" s="39"/>
    </row>
    <row r="24" spans="1:21" x14ac:dyDescent="0.2">
      <c r="A24" s="31"/>
      <c r="B24" s="32"/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187">
        <f t="shared" si="0"/>
        <v>0</v>
      </c>
      <c r="U24" s="39"/>
    </row>
    <row r="25" spans="1:21" x14ac:dyDescent="0.2">
      <c r="A25" s="31"/>
      <c r="B25" s="32"/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187">
        <f t="shared" si="0"/>
        <v>0</v>
      </c>
      <c r="U25" s="39"/>
    </row>
    <row r="26" spans="1:21" x14ac:dyDescent="0.2">
      <c r="A26" s="31"/>
      <c r="B26" s="32"/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187">
        <f t="shared" si="0"/>
        <v>0</v>
      </c>
      <c r="U26" s="39"/>
    </row>
    <row r="27" spans="1:21" x14ac:dyDescent="0.2">
      <c r="A27" s="31"/>
      <c r="B27" s="32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187">
        <f t="shared" si="0"/>
        <v>0</v>
      </c>
      <c r="U27" s="39"/>
    </row>
    <row r="28" spans="1:21" x14ac:dyDescent="0.2">
      <c r="A28" s="31"/>
      <c r="B28" s="32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187">
        <f t="shared" si="0"/>
        <v>0</v>
      </c>
      <c r="U28" s="39"/>
    </row>
    <row r="29" spans="1:21" x14ac:dyDescent="0.2">
      <c r="A29" s="31"/>
      <c r="B29" s="32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187">
        <f t="shared" si="0"/>
        <v>0</v>
      </c>
      <c r="U29" s="39"/>
    </row>
    <row r="30" spans="1:21" x14ac:dyDescent="0.2">
      <c r="A30" s="31"/>
      <c r="B30" s="32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187">
        <f t="shared" si="0"/>
        <v>0</v>
      </c>
      <c r="U30" s="39"/>
    </row>
    <row r="31" spans="1:21" x14ac:dyDescent="0.2">
      <c r="A31" s="31"/>
      <c r="B31" s="32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187">
        <f t="shared" si="0"/>
        <v>0</v>
      </c>
      <c r="U31" s="39"/>
    </row>
    <row r="32" spans="1:21" x14ac:dyDescent="0.2">
      <c r="A32" s="31"/>
      <c r="B32" s="32"/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187">
        <f t="shared" si="0"/>
        <v>0</v>
      </c>
      <c r="U32" s="39"/>
    </row>
    <row r="33" spans="1:21" x14ac:dyDescent="0.2">
      <c r="A33" s="31"/>
      <c r="B33" s="32"/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187">
        <f t="shared" si="0"/>
        <v>0</v>
      </c>
      <c r="U33" s="39"/>
    </row>
    <row r="34" spans="1:21" x14ac:dyDescent="0.2">
      <c r="A34" s="31"/>
      <c r="B34" s="32"/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187">
        <f t="shared" si="0"/>
        <v>0</v>
      </c>
      <c r="U34" s="39"/>
    </row>
    <row r="35" spans="1:21" x14ac:dyDescent="0.2">
      <c r="A35" s="31"/>
      <c r="B35" s="32"/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187">
        <f t="shared" si="0"/>
        <v>0</v>
      </c>
      <c r="U35" s="39"/>
    </row>
    <row r="36" spans="1:21" x14ac:dyDescent="0.2">
      <c r="A36" s="31"/>
      <c r="B36" s="32"/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187">
        <f t="shared" si="0"/>
        <v>0</v>
      </c>
      <c r="U36" s="39"/>
    </row>
    <row r="37" spans="1:21" x14ac:dyDescent="0.2">
      <c r="A37" s="31"/>
      <c r="B37" s="32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187">
        <f t="shared" si="0"/>
        <v>0</v>
      </c>
      <c r="U37" s="39"/>
    </row>
    <row r="38" spans="1:21" x14ac:dyDescent="0.2">
      <c r="A38" s="31"/>
      <c r="B38" s="32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187">
        <f t="shared" si="0"/>
        <v>0</v>
      </c>
      <c r="U38" s="39"/>
    </row>
    <row r="39" spans="1:21" x14ac:dyDescent="0.2">
      <c r="A39" s="31"/>
      <c r="B39" s="32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187">
        <f t="shared" si="0"/>
        <v>0</v>
      </c>
      <c r="U39" s="39"/>
    </row>
    <row r="40" spans="1:21" x14ac:dyDescent="0.2">
      <c r="A40" s="31"/>
      <c r="B40" s="32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187">
        <f t="shared" si="0"/>
        <v>0</v>
      </c>
      <c r="U40" s="39"/>
    </row>
    <row r="41" spans="1:21" x14ac:dyDescent="0.2">
      <c r="A41" s="31"/>
      <c r="B41" s="32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187">
        <f t="shared" si="0"/>
        <v>0</v>
      </c>
      <c r="U41" s="39"/>
    </row>
    <row r="42" spans="1:21" x14ac:dyDescent="0.2">
      <c r="A42" s="31"/>
      <c r="B42" s="32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187">
        <f t="shared" si="0"/>
        <v>0</v>
      </c>
      <c r="U42" s="39"/>
    </row>
    <row r="43" spans="1:21" x14ac:dyDescent="0.2">
      <c r="A43" s="31"/>
      <c r="B43" s="32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187">
        <f t="shared" si="0"/>
        <v>0</v>
      </c>
      <c r="U43" s="39"/>
    </row>
    <row r="44" spans="1:21" x14ac:dyDescent="0.2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187">
        <f t="shared" si="0"/>
        <v>0</v>
      </c>
      <c r="U44" s="39"/>
    </row>
    <row r="45" spans="1:21" x14ac:dyDescent="0.2">
      <c r="A45" s="31"/>
      <c r="B45" s="32"/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187">
        <f t="shared" si="0"/>
        <v>0</v>
      </c>
      <c r="U45" s="39"/>
    </row>
    <row r="46" spans="1:21" x14ac:dyDescent="0.2">
      <c r="A46" s="31"/>
      <c r="B46" s="32"/>
      <c r="C46" s="3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187">
        <f t="shared" si="0"/>
        <v>0</v>
      </c>
      <c r="U46" s="39"/>
    </row>
    <row r="47" spans="1:21" x14ac:dyDescent="0.2">
      <c r="A47" s="31"/>
      <c r="B47" s="32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187">
        <f t="shared" si="0"/>
        <v>0</v>
      </c>
      <c r="U47" s="39"/>
    </row>
    <row r="48" spans="1:21" x14ac:dyDescent="0.2">
      <c r="A48" s="31"/>
      <c r="B48" s="32"/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187">
        <f t="shared" si="0"/>
        <v>0</v>
      </c>
      <c r="U48" s="39"/>
    </row>
    <row r="49" spans="1:21" x14ac:dyDescent="0.2">
      <c r="A49" s="31"/>
      <c r="B49" s="32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187">
        <f t="shared" si="0"/>
        <v>0</v>
      </c>
      <c r="U49" s="39"/>
    </row>
    <row r="50" spans="1:21" x14ac:dyDescent="0.2">
      <c r="A50" s="31"/>
      <c r="B50" s="32"/>
      <c r="C50" s="3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187">
        <f t="shared" si="0"/>
        <v>0</v>
      </c>
      <c r="U50" s="39"/>
    </row>
    <row r="51" spans="1:21" x14ac:dyDescent="0.2">
      <c r="A51" s="31"/>
      <c r="B51" s="32"/>
      <c r="C51" s="32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187">
        <f t="shared" si="0"/>
        <v>0</v>
      </c>
      <c r="U51" s="39"/>
    </row>
    <row r="52" spans="1:21" x14ac:dyDescent="0.2">
      <c r="A52" s="31"/>
      <c r="B52" s="32"/>
      <c r="C52" s="3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187">
        <f t="shared" si="0"/>
        <v>0</v>
      </c>
      <c r="U52" s="39"/>
    </row>
    <row r="53" spans="1:21" x14ac:dyDescent="0.2">
      <c r="A53" s="31"/>
      <c r="B53" s="32"/>
      <c r="C53" s="32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187">
        <f t="shared" si="0"/>
        <v>0</v>
      </c>
      <c r="U53" s="39"/>
    </row>
    <row r="54" spans="1:21" x14ac:dyDescent="0.2">
      <c r="A54" s="31"/>
      <c r="B54" s="32"/>
      <c r="C54" s="3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187">
        <f t="shared" si="0"/>
        <v>0</v>
      </c>
      <c r="U54" s="39"/>
    </row>
    <row r="55" spans="1:21" x14ac:dyDescent="0.2">
      <c r="A55" s="31"/>
      <c r="B55" s="32"/>
      <c r="C55" s="3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187">
        <f t="shared" si="0"/>
        <v>0</v>
      </c>
      <c r="U55" s="39"/>
    </row>
    <row r="56" spans="1:21" x14ac:dyDescent="0.2">
      <c r="A56" s="31"/>
      <c r="B56" s="32"/>
      <c r="C56" s="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187">
        <f t="shared" si="0"/>
        <v>0</v>
      </c>
      <c r="U56" s="39"/>
    </row>
    <row r="57" spans="1:21" x14ac:dyDescent="0.2">
      <c r="A57" s="31"/>
      <c r="B57" s="32"/>
      <c r="C57" s="3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187">
        <f t="shared" si="0"/>
        <v>0</v>
      </c>
      <c r="U57" s="39"/>
    </row>
    <row r="58" spans="1:21" x14ac:dyDescent="0.2">
      <c r="A58" s="31"/>
      <c r="B58" s="32"/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187">
        <f t="shared" si="0"/>
        <v>0</v>
      </c>
      <c r="U58" s="39"/>
    </row>
    <row r="59" spans="1:21" x14ac:dyDescent="0.2">
      <c r="A59" s="31"/>
      <c r="B59" s="32"/>
      <c r="C59" s="3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187">
        <f t="shared" si="0"/>
        <v>0</v>
      </c>
      <c r="U59" s="39"/>
    </row>
    <row r="60" spans="1:21" x14ac:dyDescent="0.2">
      <c r="A60" s="31"/>
      <c r="B60" s="32"/>
      <c r="C60" s="32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187">
        <f t="shared" si="0"/>
        <v>0</v>
      </c>
      <c r="U60" s="39"/>
    </row>
    <row r="61" spans="1:21" x14ac:dyDescent="0.2">
      <c r="A61" s="31"/>
      <c r="B61" s="32"/>
      <c r="C61" s="32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187">
        <f t="shared" si="0"/>
        <v>0</v>
      </c>
      <c r="U61" s="39"/>
    </row>
    <row r="62" spans="1:21" x14ac:dyDescent="0.2">
      <c r="A62" s="31"/>
      <c r="B62" s="32"/>
      <c r="C62" s="32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187">
        <f t="shared" si="0"/>
        <v>0</v>
      </c>
      <c r="U62" s="39"/>
    </row>
    <row r="63" spans="1:21" x14ac:dyDescent="0.2">
      <c r="A63" s="31"/>
      <c r="B63" s="32"/>
      <c r="C63" s="32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187">
        <f t="shared" si="0"/>
        <v>0</v>
      </c>
      <c r="U63" s="39"/>
    </row>
    <row r="64" spans="1:21" x14ac:dyDescent="0.2">
      <c r="A64" s="31"/>
      <c r="B64" s="32"/>
      <c r="C64" s="32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187">
        <f t="shared" si="0"/>
        <v>0</v>
      </c>
      <c r="U64" s="39"/>
    </row>
    <row r="65" spans="1:21" x14ac:dyDescent="0.2">
      <c r="A65" s="31"/>
      <c r="B65" s="32"/>
      <c r="C65" s="32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187">
        <f t="shared" si="0"/>
        <v>0</v>
      </c>
      <c r="U65" s="39"/>
    </row>
    <row r="66" spans="1:21" x14ac:dyDescent="0.2">
      <c r="A66" s="31"/>
      <c r="B66" s="32"/>
      <c r="C66" s="32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187">
        <f t="shared" si="0"/>
        <v>0</v>
      </c>
      <c r="U66" s="39"/>
    </row>
    <row r="67" spans="1:21" x14ac:dyDescent="0.2">
      <c r="A67" s="31"/>
      <c r="B67" s="32"/>
      <c r="C67" s="32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187">
        <f t="shared" si="0"/>
        <v>0</v>
      </c>
      <c r="U67" s="39"/>
    </row>
    <row r="68" spans="1:21" x14ac:dyDescent="0.2">
      <c r="A68" s="31"/>
      <c r="B68" s="32"/>
      <c r="C68" s="32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187">
        <f t="shared" si="0"/>
        <v>0</v>
      </c>
      <c r="U68" s="39"/>
    </row>
    <row r="69" spans="1:21" x14ac:dyDescent="0.2">
      <c r="A69" s="31"/>
      <c r="B69" s="32"/>
      <c r="C69" s="32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187">
        <f t="shared" si="0"/>
        <v>0</v>
      </c>
      <c r="U69" s="39"/>
    </row>
    <row r="70" spans="1:21" x14ac:dyDescent="0.2">
      <c r="A70" s="31"/>
      <c r="B70" s="32"/>
      <c r="C70" s="3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187">
        <f t="shared" ref="T70:T87" si="1">SUM(D70:S70)</f>
        <v>0</v>
      </c>
      <c r="U70" s="39"/>
    </row>
    <row r="71" spans="1:21" x14ac:dyDescent="0.2">
      <c r="A71" s="31"/>
      <c r="B71" s="32"/>
      <c r="C71" s="3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187">
        <f t="shared" si="1"/>
        <v>0</v>
      </c>
      <c r="U71" s="39"/>
    </row>
    <row r="72" spans="1:21" x14ac:dyDescent="0.2">
      <c r="A72" s="31"/>
      <c r="B72" s="32"/>
      <c r="C72" s="32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187">
        <f t="shared" si="1"/>
        <v>0</v>
      </c>
      <c r="U72" s="39"/>
    </row>
    <row r="73" spans="1:21" x14ac:dyDescent="0.2">
      <c r="A73" s="31"/>
      <c r="B73" s="32"/>
      <c r="C73" s="3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187">
        <f t="shared" si="1"/>
        <v>0</v>
      </c>
      <c r="U73" s="39"/>
    </row>
    <row r="74" spans="1:21" x14ac:dyDescent="0.2">
      <c r="A74" s="31"/>
      <c r="B74" s="32"/>
      <c r="C74" s="32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187">
        <f t="shared" si="1"/>
        <v>0</v>
      </c>
      <c r="U74" s="39"/>
    </row>
    <row r="75" spans="1:21" x14ac:dyDescent="0.2">
      <c r="A75" s="31"/>
      <c r="B75" s="32"/>
      <c r="C75" s="32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187">
        <f t="shared" si="1"/>
        <v>0</v>
      </c>
      <c r="U75" s="39"/>
    </row>
    <row r="76" spans="1:21" x14ac:dyDescent="0.2">
      <c r="A76" s="31"/>
      <c r="B76" s="32"/>
      <c r="C76" s="3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187">
        <f t="shared" si="1"/>
        <v>0</v>
      </c>
      <c r="U76" s="39"/>
    </row>
    <row r="77" spans="1:21" x14ac:dyDescent="0.2">
      <c r="A77" s="31"/>
      <c r="B77" s="32"/>
      <c r="C77" s="32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187">
        <f t="shared" si="1"/>
        <v>0</v>
      </c>
      <c r="U77" s="39"/>
    </row>
    <row r="78" spans="1:21" x14ac:dyDescent="0.2">
      <c r="A78" s="31"/>
      <c r="B78" s="32"/>
      <c r="C78" s="3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187">
        <f t="shared" si="1"/>
        <v>0</v>
      </c>
      <c r="U78" s="39"/>
    </row>
    <row r="79" spans="1:21" x14ac:dyDescent="0.2">
      <c r="A79" s="31"/>
      <c r="B79" s="32"/>
      <c r="C79" s="32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187">
        <f t="shared" si="1"/>
        <v>0</v>
      </c>
      <c r="U79" s="39"/>
    </row>
    <row r="80" spans="1:21" x14ac:dyDescent="0.2">
      <c r="A80" s="31"/>
      <c r="B80" s="32"/>
      <c r="C80" s="3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187">
        <f t="shared" si="1"/>
        <v>0</v>
      </c>
      <c r="U80" s="39"/>
    </row>
    <row r="81" spans="1:21" x14ac:dyDescent="0.2">
      <c r="A81" s="31"/>
      <c r="B81" s="32"/>
      <c r="C81" s="3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187">
        <f t="shared" si="1"/>
        <v>0</v>
      </c>
      <c r="U81" s="39"/>
    </row>
    <row r="82" spans="1:21" x14ac:dyDescent="0.2">
      <c r="A82" s="31"/>
      <c r="B82" s="32"/>
      <c r="C82" s="3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187">
        <f t="shared" si="1"/>
        <v>0</v>
      </c>
      <c r="U82" s="39"/>
    </row>
    <row r="83" spans="1:21" x14ac:dyDescent="0.2">
      <c r="A83" s="31"/>
      <c r="B83" s="32"/>
      <c r="C83" s="3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187">
        <f t="shared" si="1"/>
        <v>0</v>
      </c>
      <c r="U83" s="39"/>
    </row>
    <row r="84" spans="1:21" x14ac:dyDescent="0.2">
      <c r="A84" s="31"/>
      <c r="B84" s="32"/>
      <c r="C84" s="32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187">
        <f t="shared" si="1"/>
        <v>0</v>
      </c>
      <c r="U84" s="39"/>
    </row>
    <row r="85" spans="1:21" x14ac:dyDescent="0.2">
      <c r="A85" s="31"/>
      <c r="B85" s="32"/>
      <c r="C85" s="32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187">
        <f t="shared" si="1"/>
        <v>0</v>
      </c>
      <c r="U85" s="39"/>
    </row>
    <row r="86" spans="1:21" x14ac:dyDescent="0.2">
      <c r="A86" s="31"/>
      <c r="B86" s="32"/>
      <c r="C86" s="32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187">
        <f t="shared" si="1"/>
        <v>0</v>
      </c>
      <c r="U86" s="39"/>
    </row>
    <row r="87" spans="1:21" x14ac:dyDescent="0.2">
      <c r="A87" s="31"/>
      <c r="B87" s="32"/>
      <c r="C87" s="32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187">
        <f t="shared" si="1"/>
        <v>0</v>
      </c>
      <c r="U87" s="39"/>
    </row>
    <row r="88" spans="1:21" x14ac:dyDescent="0.2">
      <c r="A88" s="31"/>
      <c r="B88" s="32"/>
      <c r="C88" s="3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187">
        <f>SUM(D88:S88)</f>
        <v>0</v>
      </c>
      <c r="U88" s="40"/>
    </row>
    <row r="89" spans="1:21" x14ac:dyDescent="0.2">
      <c r="A89" s="31"/>
      <c r="B89" s="32"/>
      <c r="C89" s="32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187">
        <f>SUM(D89:S89)</f>
        <v>0</v>
      </c>
      <c r="U89" s="40"/>
    </row>
    <row r="90" spans="1:21" ht="13.5" thickBot="1" x14ac:dyDescent="0.25">
      <c r="A90" s="183" t="s">
        <v>44</v>
      </c>
      <c r="B90" s="184"/>
      <c r="C90" s="184"/>
      <c r="D90" s="189">
        <f t="shared" ref="D90:S90" si="2">SUM(D6:D89)</f>
        <v>0</v>
      </c>
      <c r="E90" s="189">
        <f t="shared" si="2"/>
        <v>0</v>
      </c>
      <c r="F90" s="189">
        <f t="shared" si="2"/>
        <v>0</v>
      </c>
      <c r="G90" s="189">
        <f t="shared" si="2"/>
        <v>0</v>
      </c>
      <c r="H90" s="189">
        <f t="shared" si="2"/>
        <v>0</v>
      </c>
      <c r="I90" s="189">
        <f t="shared" si="2"/>
        <v>0</v>
      </c>
      <c r="J90" s="189">
        <f t="shared" si="2"/>
        <v>0</v>
      </c>
      <c r="K90" s="189">
        <f t="shared" si="2"/>
        <v>0</v>
      </c>
      <c r="L90" s="189">
        <f t="shared" si="2"/>
        <v>0</v>
      </c>
      <c r="M90" s="189">
        <f t="shared" si="2"/>
        <v>0</v>
      </c>
      <c r="N90" s="189">
        <f t="shared" si="2"/>
        <v>0</v>
      </c>
      <c r="O90" s="189">
        <f t="shared" si="2"/>
        <v>0</v>
      </c>
      <c r="P90" s="189">
        <f t="shared" si="2"/>
        <v>0</v>
      </c>
      <c r="Q90" s="189">
        <f t="shared" si="2"/>
        <v>0</v>
      </c>
      <c r="R90" s="189">
        <f t="shared" si="2"/>
        <v>0</v>
      </c>
      <c r="S90" s="189">
        <f t="shared" si="2"/>
        <v>0</v>
      </c>
      <c r="T90" s="189">
        <f>SUM(T6:T89)</f>
        <v>0</v>
      </c>
      <c r="U90" s="185">
        <f>SUM(U6:U89)</f>
        <v>0</v>
      </c>
    </row>
    <row r="91" spans="1:21" ht="13.5" thickTop="1" x14ac:dyDescent="0.2"/>
  </sheetData>
  <sheetProtection sheet="1" objects="1" scenarios="1" insertRows="0" selectLockedCells="1"/>
  <printOptions horizontalCentered="1"/>
  <pageMargins left="0.75" right="0.75" top="1" bottom="1" header="0.5" footer="0.5"/>
  <pageSetup paperSize="9" scale="69" fitToHeight="0" orientation="landscape" horizontalDpi="300" verticalDpi="300" r:id="rId1"/>
  <headerFooter alignWithMargins="0">
    <oddFooter>&amp;C&amp;"Arial,Bold"CB3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001F1-A259-4ECE-ABCA-10D8841D0F76}">
  <sheetPr>
    <tabColor theme="6" tint="0.59999389629810485"/>
    <pageSetUpPr fitToPage="1"/>
  </sheetPr>
  <dimension ref="A1:U52"/>
  <sheetViews>
    <sheetView zoomScaleNormal="100"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4.5703125" style="34" customWidth="1"/>
    <col min="2" max="2" width="7.5703125" style="34" customWidth="1"/>
    <col min="3" max="3" width="30.5703125" style="34" customWidth="1"/>
    <col min="4" max="10" width="8.5703125" style="34" customWidth="1"/>
    <col min="11" max="11" width="9" style="34" customWidth="1"/>
    <col min="12" max="21" width="8.5703125" style="34" customWidth="1"/>
    <col min="22" max="16384" width="8.85546875" style="34"/>
  </cols>
  <sheetData>
    <row r="1" spans="1:21" x14ac:dyDescent="0.2">
      <c r="A1" s="114" t="s">
        <v>54</v>
      </c>
      <c r="C1" s="254">
        <f>'CB1.1 Summ of Recpts and Paymts'!B1</f>
        <v>0</v>
      </c>
    </row>
    <row r="2" spans="1:21" x14ac:dyDescent="0.2">
      <c r="G2" s="245" t="str">
        <f>"Statement of Receipts for the Month of November "&amp;Instructions!$C$9</f>
        <v xml:space="preserve">Statement of Receipts for the Month of November </v>
      </c>
      <c r="L2" s="115"/>
    </row>
    <row r="4" spans="1:21" x14ac:dyDescent="0.2">
      <c r="A4" s="181">
        <v>1</v>
      </c>
      <c r="B4" s="181">
        <v>2</v>
      </c>
      <c r="C4" s="181">
        <v>3</v>
      </c>
      <c r="D4" s="90">
        <v>4</v>
      </c>
      <c r="E4" s="90">
        <v>5</v>
      </c>
      <c r="F4" s="90">
        <v>6</v>
      </c>
      <c r="G4" s="90">
        <v>7</v>
      </c>
      <c r="H4" s="90">
        <v>8</v>
      </c>
      <c r="I4" s="90">
        <v>9</v>
      </c>
      <c r="J4" s="90">
        <v>10</v>
      </c>
      <c r="K4" s="90">
        <v>11</v>
      </c>
      <c r="L4" s="90">
        <v>12</v>
      </c>
      <c r="M4" s="90">
        <v>13</v>
      </c>
      <c r="N4" s="90">
        <v>14</v>
      </c>
      <c r="O4" s="90">
        <v>15</v>
      </c>
      <c r="P4" s="90">
        <v>16</v>
      </c>
      <c r="Q4" s="90">
        <v>17</v>
      </c>
      <c r="R4" s="90">
        <v>18</v>
      </c>
      <c r="S4" s="90">
        <v>19</v>
      </c>
      <c r="T4" s="90">
        <v>20</v>
      </c>
      <c r="U4" s="90">
        <v>21</v>
      </c>
    </row>
    <row r="5" spans="1:21" ht="33.75" x14ac:dyDescent="0.2">
      <c r="A5" s="182" t="s">
        <v>39</v>
      </c>
      <c r="B5" s="182" t="s">
        <v>138</v>
      </c>
      <c r="C5" s="182" t="s">
        <v>40</v>
      </c>
      <c r="D5" s="37" t="str">
        <f>'CB1.1 Summ of Recpts and Paymts'!B6</f>
        <v>MISC INCOME</v>
      </c>
      <c r="E5" s="37" t="str">
        <f>'CB1.1 Summ of Recpts and Paymts'!C6</f>
        <v>INTEREST REC'D</v>
      </c>
      <c r="F5" s="37" t="str">
        <f>'CB1.1 Summ of Recpts and Paymts'!D6</f>
        <v>SPECIAL ACTIVITY</v>
      </c>
      <c r="G5" s="37" t="str">
        <f>'CB1.1 Summ of Recpts and Paymts'!E6</f>
        <v>REGIST FEES</v>
      </c>
      <c r="H5" s="37" t="str">
        <f>'CB1.1 Summ of Recpts and Paymts'!F6</f>
        <v>HALL  RENT REG.</v>
      </c>
      <c r="I5" s="37" t="str">
        <f>'CB1.1 Summ of Recpts and Paymts'!G6</f>
        <v>HALL  RENT CASUAL</v>
      </c>
      <c r="J5" s="37" t="str">
        <f>'CB1.1 Summ of Recpts and Paymts'!H6</f>
        <v>FUND RAISING</v>
      </c>
      <c r="K5" s="37" t="str">
        <f>'CB1.1 Summ of Recpts and Paymts'!I6</f>
        <v>SPARE 1</v>
      </c>
      <c r="L5" s="37" t="str">
        <f>'CB1.1 Summ of Recpts and Paymts'!J6</f>
        <v>LOAN RECEIVED</v>
      </c>
      <c r="M5" s="37" t="str">
        <f>'CB1.1 Summ of Recpts and Paymts'!K6</f>
        <v>REDEEMED DEPOSIT</v>
      </c>
      <c r="N5" s="37" t="str">
        <f>'CB1.1 Summ of Recpts and Paymts'!L6</f>
        <v>JOEY FUNDS</v>
      </c>
      <c r="O5" s="37" t="str">
        <f>'CB1.1 Summ of Recpts and Paymts'!M6</f>
        <v>CUB FUNDS</v>
      </c>
      <c r="P5" s="37" t="str">
        <f>'CB1.1 Summ of Recpts and Paymts'!N6</f>
        <v>SCOUT FUNDS</v>
      </c>
      <c r="Q5" s="37" t="str">
        <f>'CB1.1 Summ of Recpts and Paymts'!O6</f>
        <v>VENTURER FUNDS</v>
      </c>
      <c r="R5" s="37" t="str">
        <f>'CB1.1 Summ of Recpts and Paymts'!P6</f>
        <v>SPARE 2</v>
      </c>
      <c r="S5" s="37" t="str">
        <f>'CB1.1 Summ of Recpts and Paymts'!Q6</f>
        <v>SPARE 3</v>
      </c>
      <c r="T5" s="92" t="s">
        <v>72</v>
      </c>
      <c r="U5" s="92" t="s">
        <v>75</v>
      </c>
    </row>
    <row r="6" spans="1:21" x14ac:dyDescent="0.2">
      <c r="A6" s="31"/>
      <c r="B6" s="32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187">
        <f t="shared" ref="T6:T48" si="0">SUM(D6:S6)</f>
        <v>0</v>
      </c>
      <c r="U6" s="39"/>
    </row>
    <row r="7" spans="1:21" x14ac:dyDescent="0.2">
      <c r="A7" s="31"/>
      <c r="B7" s="32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187">
        <f t="shared" si="0"/>
        <v>0</v>
      </c>
      <c r="U7" s="39"/>
    </row>
    <row r="8" spans="1:21" x14ac:dyDescent="0.2">
      <c r="A8" s="31"/>
      <c r="B8" s="32"/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187">
        <f t="shared" si="0"/>
        <v>0</v>
      </c>
      <c r="U8" s="39"/>
    </row>
    <row r="9" spans="1:21" x14ac:dyDescent="0.2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187">
        <f t="shared" si="0"/>
        <v>0</v>
      </c>
      <c r="U9" s="39"/>
    </row>
    <row r="10" spans="1:21" x14ac:dyDescent="0.2">
      <c r="A10" s="31"/>
      <c r="B10" s="32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187">
        <f t="shared" si="0"/>
        <v>0</v>
      </c>
      <c r="U10" s="39"/>
    </row>
    <row r="11" spans="1:21" x14ac:dyDescent="0.2">
      <c r="A11" s="31"/>
      <c r="B11" s="32"/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187">
        <f t="shared" si="0"/>
        <v>0</v>
      </c>
      <c r="U11" s="39"/>
    </row>
    <row r="12" spans="1:21" x14ac:dyDescent="0.2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187">
        <f t="shared" si="0"/>
        <v>0</v>
      </c>
      <c r="U12" s="39"/>
    </row>
    <row r="13" spans="1:21" x14ac:dyDescent="0.2">
      <c r="A13" s="31"/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187">
        <f t="shared" si="0"/>
        <v>0</v>
      </c>
      <c r="U13" s="39"/>
    </row>
    <row r="14" spans="1:21" x14ac:dyDescent="0.2">
      <c r="A14" s="31"/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187">
        <f t="shared" si="0"/>
        <v>0</v>
      </c>
      <c r="U14" s="39"/>
    </row>
    <row r="15" spans="1:21" x14ac:dyDescent="0.2">
      <c r="A15" s="31"/>
      <c r="B15" s="32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187">
        <f t="shared" si="0"/>
        <v>0</v>
      </c>
      <c r="U15" s="39"/>
    </row>
    <row r="16" spans="1:21" x14ac:dyDescent="0.2">
      <c r="A16" s="31"/>
      <c r="B16" s="32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87">
        <f t="shared" si="0"/>
        <v>0</v>
      </c>
      <c r="U16" s="39"/>
    </row>
    <row r="17" spans="1:21" x14ac:dyDescent="0.2">
      <c r="A17" s="31"/>
      <c r="B17" s="32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187">
        <f t="shared" si="0"/>
        <v>0</v>
      </c>
      <c r="U17" s="39"/>
    </row>
    <row r="18" spans="1:21" x14ac:dyDescent="0.2">
      <c r="A18" s="31"/>
      <c r="B18" s="32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187">
        <f t="shared" si="0"/>
        <v>0</v>
      </c>
      <c r="U18" s="39"/>
    </row>
    <row r="19" spans="1:21" x14ac:dyDescent="0.2">
      <c r="A19" s="31"/>
      <c r="B19" s="32"/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187">
        <f t="shared" si="0"/>
        <v>0</v>
      </c>
      <c r="U19" s="39"/>
    </row>
    <row r="20" spans="1:21" x14ac:dyDescent="0.2">
      <c r="A20" s="31"/>
      <c r="B20" s="32"/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187">
        <f t="shared" si="0"/>
        <v>0</v>
      </c>
      <c r="U20" s="39"/>
    </row>
    <row r="21" spans="1:21" x14ac:dyDescent="0.2">
      <c r="A21" s="31"/>
      <c r="B21" s="32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187">
        <f t="shared" si="0"/>
        <v>0</v>
      </c>
      <c r="U21" s="39"/>
    </row>
    <row r="22" spans="1:21" x14ac:dyDescent="0.2">
      <c r="A22" s="31"/>
      <c r="B22" s="32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187">
        <f t="shared" si="0"/>
        <v>0</v>
      </c>
      <c r="U22" s="39"/>
    </row>
    <row r="23" spans="1:21" x14ac:dyDescent="0.2">
      <c r="A23" s="31"/>
      <c r="B23" s="32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187">
        <f t="shared" si="0"/>
        <v>0</v>
      </c>
      <c r="U23" s="39"/>
    </row>
    <row r="24" spans="1:21" x14ac:dyDescent="0.2">
      <c r="A24" s="31"/>
      <c r="B24" s="32"/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187">
        <f t="shared" si="0"/>
        <v>0</v>
      </c>
      <c r="U24" s="39"/>
    </row>
    <row r="25" spans="1:21" x14ac:dyDescent="0.2">
      <c r="A25" s="31"/>
      <c r="B25" s="32"/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187">
        <f t="shared" si="0"/>
        <v>0</v>
      </c>
      <c r="U25" s="39"/>
    </row>
    <row r="26" spans="1:21" x14ac:dyDescent="0.2">
      <c r="A26" s="31"/>
      <c r="B26" s="32"/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187">
        <f t="shared" si="0"/>
        <v>0</v>
      </c>
      <c r="U26" s="39"/>
    </row>
    <row r="27" spans="1:21" x14ac:dyDescent="0.2">
      <c r="A27" s="31"/>
      <c r="B27" s="32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187">
        <f t="shared" si="0"/>
        <v>0</v>
      </c>
      <c r="U27" s="39"/>
    </row>
    <row r="28" spans="1:21" x14ac:dyDescent="0.2">
      <c r="A28" s="31"/>
      <c r="B28" s="32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187">
        <f t="shared" si="0"/>
        <v>0</v>
      </c>
      <c r="U28" s="39"/>
    </row>
    <row r="29" spans="1:21" x14ac:dyDescent="0.2">
      <c r="A29" s="31"/>
      <c r="B29" s="32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187">
        <f t="shared" si="0"/>
        <v>0</v>
      </c>
      <c r="U29" s="39"/>
    </row>
    <row r="30" spans="1:21" x14ac:dyDescent="0.2">
      <c r="A30" s="31"/>
      <c r="B30" s="32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187">
        <f t="shared" si="0"/>
        <v>0</v>
      </c>
      <c r="U30" s="39"/>
    </row>
    <row r="31" spans="1:21" x14ac:dyDescent="0.2">
      <c r="A31" s="31"/>
      <c r="B31" s="32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187">
        <f t="shared" si="0"/>
        <v>0</v>
      </c>
      <c r="U31" s="39"/>
    </row>
    <row r="32" spans="1:21" x14ac:dyDescent="0.2">
      <c r="A32" s="31"/>
      <c r="B32" s="32"/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187">
        <f t="shared" si="0"/>
        <v>0</v>
      </c>
      <c r="U32" s="39"/>
    </row>
    <row r="33" spans="1:21" x14ac:dyDescent="0.2">
      <c r="A33" s="31"/>
      <c r="B33" s="32"/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187">
        <f t="shared" si="0"/>
        <v>0</v>
      </c>
      <c r="U33" s="39"/>
    </row>
    <row r="34" spans="1:21" x14ac:dyDescent="0.2">
      <c r="A34" s="31"/>
      <c r="B34" s="32"/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187">
        <f t="shared" si="0"/>
        <v>0</v>
      </c>
      <c r="U34" s="39"/>
    </row>
    <row r="35" spans="1:21" x14ac:dyDescent="0.2">
      <c r="A35" s="31"/>
      <c r="B35" s="32"/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187">
        <f t="shared" si="0"/>
        <v>0</v>
      </c>
      <c r="U35" s="39"/>
    </row>
    <row r="36" spans="1:21" x14ac:dyDescent="0.2">
      <c r="A36" s="31"/>
      <c r="B36" s="32"/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187">
        <f t="shared" si="0"/>
        <v>0</v>
      </c>
      <c r="U36" s="39"/>
    </row>
    <row r="37" spans="1:21" x14ac:dyDescent="0.2">
      <c r="A37" s="31"/>
      <c r="B37" s="32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187">
        <f t="shared" si="0"/>
        <v>0</v>
      </c>
      <c r="U37" s="39"/>
    </row>
    <row r="38" spans="1:21" x14ac:dyDescent="0.2">
      <c r="A38" s="31"/>
      <c r="B38" s="32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187">
        <f t="shared" si="0"/>
        <v>0</v>
      </c>
      <c r="U38" s="39"/>
    </row>
    <row r="39" spans="1:21" x14ac:dyDescent="0.2">
      <c r="A39" s="31"/>
      <c r="B39" s="32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187">
        <f t="shared" si="0"/>
        <v>0</v>
      </c>
      <c r="U39" s="39"/>
    </row>
    <row r="40" spans="1:21" x14ac:dyDescent="0.2">
      <c r="A40" s="31"/>
      <c r="B40" s="32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187">
        <f t="shared" si="0"/>
        <v>0</v>
      </c>
      <c r="U40" s="39"/>
    </row>
    <row r="41" spans="1:21" x14ac:dyDescent="0.2">
      <c r="A41" s="31"/>
      <c r="B41" s="32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187">
        <f t="shared" si="0"/>
        <v>0</v>
      </c>
      <c r="U41" s="39"/>
    </row>
    <row r="42" spans="1:21" x14ac:dyDescent="0.2">
      <c r="A42" s="31"/>
      <c r="B42" s="32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187">
        <f t="shared" si="0"/>
        <v>0</v>
      </c>
      <c r="U42" s="39"/>
    </row>
    <row r="43" spans="1:21" x14ac:dyDescent="0.2">
      <c r="A43" s="31"/>
      <c r="B43" s="32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187">
        <f t="shared" si="0"/>
        <v>0</v>
      </c>
      <c r="U43" s="39"/>
    </row>
    <row r="44" spans="1:21" x14ac:dyDescent="0.2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187">
        <f t="shared" si="0"/>
        <v>0</v>
      </c>
      <c r="U44" s="39"/>
    </row>
    <row r="45" spans="1:21" x14ac:dyDescent="0.2">
      <c r="A45" s="31"/>
      <c r="B45" s="32"/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187">
        <f t="shared" si="0"/>
        <v>0</v>
      </c>
      <c r="U45" s="39"/>
    </row>
    <row r="46" spans="1:21" x14ac:dyDescent="0.2">
      <c r="A46" s="31"/>
      <c r="B46" s="32"/>
      <c r="C46" s="3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187">
        <f t="shared" si="0"/>
        <v>0</v>
      </c>
      <c r="U46" s="39"/>
    </row>
    <row r="47" spans="1:21" x14ac:dyDescent="0.2">
      <c r="A47" s="31"/>
      <c r="B47" s="32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187">
        <f t="shared" si="0"/>
        <v>0</v>
      </c>
      <c r="U47" s="39"/>
    </row>
    <row r="48" spans="1:21" x14ac:dyDescent="0.2">
      <c r="A48" s="31"/>
      <c r="B48" s="32"/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187">
        <f t="shared" si="0"/>
        <v>0</v>
      </c>
      <c r="U48" s="39"/>
    </row>
    <row r="49" spans="1:21" x14ac:dyDescent="0.2">
      <c r="A49" s="31"/>
      <c r="B49" s="32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187">
        <f>SUM(D49:S49)</f>
        <v>0</v>
      </c>
      <c r="U49" s="39"/>
    </row>
    <row r="50" spans="1:21" x14ac:dyDescent="0.2">
      <c r="A50" s="31"/>
      <c r="B50" s="32"/>
      <c r="C50" s="3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187">
        <f>SUM(D50:S50)</f>
        <v>0</v>
      </c>
      <c r="U50" s="39"/>
    </row>
    <row r="51" spans="1:21" ht="13.5" thickBot="1" x14ac:dyDescent="0.25">
      <c r="A51" s="183" t="s">
        <v>44</v>
      </c>
      <c r="B51" s="184"/>
      <c r="C51" s="190"/>
      <c r="D51" s="189">
        <f t="shared" ref="D51:S51" si="1">SUM(D6:D50)</f>
        <v>0</v>
      </c>
      <c r="E51" s="189">
        <f t="shared" si="1"/>
        <v>0</v>
      </c>
      <c r="F51" s="189">
        <f t="shared" si="1"/>
        <v>0</v>
      </c>
      <c r="G51" s="189">
        <f t="shared" si="1"/>
        <v>0</v>
      </c>
      <c r="H51" s="189">
        <f t="shared" si="1"/>
        <v>0</v>
      </c>
      <c r="I51" s="189">
        <f t="shared" si="1"/>
        <v>0</v>
      </c>
      <c r="J51" s="189">
        <f t="shared" si="1"/>
        <v>0</v>
      </c>
      <c r="K51" s="189">
        <f t="shared" si="1"/>
        <v>0</v>
      </c>
      <c r="L51" s="189">
        <f t="shared" si="1"/>
        <v>0</v>
      </c>
      <c r="M51" s="189">
        <f t="shared" si="1"/>
        <v>0</v>
      </c>
      <c r="N51" s="189">
        <f t="shared" si="1"/>
        <v>0</v>
      </c>
      <c r="O51" s="189">
        <f t="shared" si="1"/>
        <v>0</v>
      </c>
      <c r="P51" s="189">
        <f t="shared" si="1"/>
        <v>0</v>
      </c>
      <c r="Q51" s="189">
        <f t="shared" si="1"/>
        <v>0</v>
      </c>
      <c r="R51" s="189">
        <f t="shared" si="1"/>
        <v>0</v>
      </c>
      <c r="S51" s="189">
        <f t="shared" si="1"/>
        <v>0</v>
      </c>
      <c r="T51" s="188">
        <f>SUM(T6:T50)</f>
        <v>0</v>
      </c>
      <c r="U51" s="186">
        <f>SUM(U6:U50)</f>
        <v>0</v>
      </c>
    </row>
    <row r="52" spans="1:21" ht="13.5" thickTop="1" x14ac:dyDescent="0.2"/>
  </sheetData>
  <sheetProtection sheet="1" objects="1" scenarios="1" insertRows="0" selectLockedCells="1"/>
  <printOptions horizontalCentered="1"/>
  <pageMargins left="0.75" right="0.75" top="1" bottom="1" header="0.5" footer="0.5"/>
  <pageSetup paperSize="9" scale="69" orientation="landscape" horizontalDpi="300" verticalDpi="300" r:id="rId1"/>
  <headerFooter alignWithMargins="0">
    <oddFooter>&amp;C&amp;"Arial,Bold"CB3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666DA-F00D-4806-A39B-2AAE008F3FB4}">
  <sheetPr>
    <tabColor theme="6" tint="0.59999389629810485"/>
    <pageSetUpPr fitToPage="1"/>
  </sheetPr>
  <dimension ref="A1:U52"/>
  <sheetViews>
    <sheetView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4.5703125" style="34" customWidth="1"/>
    <col min="2" max="2" width="7.5703125" style="34" customWidth="1"/>
    <col min="3" max="3" width="30.5703125" style="34" customWidth="1"/>
    <col min="4" max="10" width="8.5703125" style="34" customWidth="1"/>
    <col min="11" max="11" width="8.85546875" style="34"/>
    <col min="12" max="21" width="8.5703125" style="34" customWidth="1"/>
    <col min="22" max="16384" width="8.85546875" style="34"/>
  </cols>
  <sheetData>
    <row r="1" spans="1:21" x14ac:dyDescent="0.2">
      <c r="A1" s="114" t="s">
        <v>54</v>
      </c>
      <c r="C1" s="254">
        <f>'CB1.1 Summ of Recpts and Paymts'!B1</f>
        <v>0</v>
      </c>
    </row>
    <row r="2" spans="1:21" x14ac:dyDescent="0.2">
      <c r="G2" s="245" t="str">
        <f>"Statement of Receipts for the Month of December "&amp;Instructions!$C$9</f>
        <v xml:space="preserve">Statement of Receipts for the Month of December </v>
      </c>
      <c r="L2" s="115"/>
    </row>
    <row r="4" spans="1:21" x14ac:dyDescent="0.2">
      <c r="A4" s="181">
        <v>1</v>
      </c>
      <c r="B4" s="181">
        <v>2</v>
      </c>
      <c r="C4" s="181">
        <v>3</v>
      </c>
      <c r="D4" s="90">
        <v>4</v>
      </c>
      <c r="E4" s="90">
        <v>5</v>
      </c>
      <c r="F4" s="90">
        <v>6</v>
      </c>
      <c r="G4" s="90">
        <v>7</v>
      </c>
      <c r="H4" s="90">
        <v>8</v>
      </c>
      <c r="I4" s="90">
        <v>9</v>
      </c>
      <c r="J4" s="90">
        <v>10</v>
      </c>
      <c r="K4" s="90">
        <v>11</v>
      </c>
      <c r="L4" s="90">
        <v>12</v>
      </c>
      <c r="M4" s="90">
        <v>13</v>
      </c>
      <c r="N4" s="90">
        <v>14</v>
      </c>
      <c r="O4" s="90">
        <v>15</v>
      </c>
      <c r="P4" s="90">
        <v>16</v>
      </c>
      <c r="Q4" s="90">
        <v>17</v>
      </c>
      <c r="R4" s="90">
        <v>18</v>
      </c>
      <c r="S4" s="90">
        <v>19</v>
      </c>
      <c r="T4" s="90">
        <v>20</v>
      </c>
      <c r="U4" s="90">
        <v>21</v>
      </c>
    </row>
    <row r="5" spans="1:21" ht="33.75" x14ac:dyDescent="0.2">
      <c r="A5" s="182" t="s">
        <v>39</v>
      </c>
      <c r="B5" s="182" t="s">
        <v>138</v>
      </c>
      <c r="C5" s="182" t="s">
        <v>40</v>
      </c>
      <c r="D5" s="37" t="str">
        <f>'CB1.1 Summ of Recpts and Paymts'!B6</f>
        <v>MISC INCOME</v>
      </c>
      <c r="E5" s="37" t="str">
        <f>'CB1.1 Summ of Recpts and Paymts'!C6</f>
        <v>INTEREST REC'D</v>
      </c>
      <c r="F5" s="37" t="str">
        <f>'CB1.1 Summ of Recpts and Paymts'!D6</f>
        <v>SPECIAL ACTIVITY</v>
      </c>
      <c r="G5" s="37" t="str">
        <f>'CB1.1 Summ of Recpts and Paymts'!E6</f>
        <v>REGIST FEES</v>
      </c>
      <c r="H5" s="37" t="str">
        <f>'CB1.1 Summ of Recpts and Paymts'!F6</f>
        <v>HALL  RENT REG.</v>
      </c>
      <c r="I5" s="37" t="str">
        <f>'CB1.1 Summ of Recpts and Paymts'!G6</f>
        <v>HALL  RENT CASUAL</v>
      </c>
      <c r="J5" s="37" t="str">
        <f>'CB1.1 Summ of Recpts and Paymts'!H6</f>
        <v>FUND RAISING</v>
      </c>
      <c r="K5" s="37" t="str">
        <f>'CB1.1 Summ of Recpts and Paymts'!I6</f>
        <v>SPARE 1</v>
      </c>
      <c r="L5" s="37" t="str">
        <f>'CB1.1 Summ of Recpts and Paymts'!J6</f>
        <v>LOAN RECEIVED</v>
      </c>
      <c r="M5" s="37" t="str">
        <f>'CB1.1 Summ of Recpts and Paymts'!K6</f>
        <v>REDEEMED DEPOSIT</v>
      </c>
      <c r="N5" s="37" t="str">
        <f>'CB1.1 Summ of Recpts and Paymts'!L6</f>
        <v>JOEY FUNDS</v>
      </c>
      <c r="O5" s="37" t="str">
        <f>'CB1.1 Summ of Recpts and Paymts'!M6</f>
        <v>CUB FUNDS</v>
      </c>
      <c r="P5" s="37" t="str">
        <f>'CB1.1 Summ of Recpts and Paymts'!N6</f>
        <v>SCOUT FUNDS</v>
      </c>
      <c r="Q5" s="37" t="str">
        <f>'CB1.1 Summ of Recpts and Paymts'!O6</f>
        <v>VENTURER FUNDS</v>
      </c>
      <c r="R5" s="37" t="str">
        <f>'CB1.1 Summ of Recpts and Paymts'!P6</f>
        <v>SPARE 2</v>
      </c>
      <c r="S5" s="37" t="str">
        <f>'CB1.1 Summ of Recpts and Paymts'!Q6</f>
        <v>SPARE 3</v>
      </c>
      <c r="T5" s="92" t="s">
        <v>72</v>
      </c>
      <c r="U5" s="92" t="s">
        <v>75</v>
      </c>
    </row>
    <row r="6" spans="1:21" x14ac:dyDescent="0.2">
      <c r="A6" s="31"/>
      <c r="B6" s="32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187">
        <f t="shared" ref="T6:T48" si="0">SUM(D6:S6)</f>
        <v>0</v>
      </c>
      <c r="U6" s="39"/>
    </row>
    <row r="7" spans="1:21" x14ac:dyDescent="0.2">
      <c r="A7" s="31"/>
      <c r="B7" s="32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187">
        <f t="shared" si="0"/>
        <v>0</v>
      </c>
      <c r="U7" s="39"/>
    </row>
    <row r="8" spans="1:21" x14ac:dyDescent="0.2">
      <c r="A8" s="31"/>
      <c r="B8" s="32"/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187">
        <f t="shared" si="0"/>
        <v>0</v>
      </c>
      <c r="U8" s="39"/>
    </row>
    <row r="9" spans="1:21" x14ac:dyDescent="0.2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187">
        <f t="shared" si="0"/>
        <v>0</v>
      </c>
      <c r="U9" s="39"/>
    </row>
    <row r="10" spans="1:21" x14ac:dyDescent="0.2">
      <c r="A10" s="31"/>
      <c r="B10" s="32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187">
        <f t="shared" si="0"/>
        <v>0</v>
      </c>
      <c r="U10" s="39"/>
    </row>
    <row r="11" spans="1:21" x14ac:dyDescent="0.2">
      <c r="A11" s="31"/>
      <c r="B11" s="32"/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187">
        <f t="shared" si="0"/>
        <v>0</v>
      </c>
      <c r="U11" s="39"/>
    </row>
    <row r="12" spans="1:21" x14ac:dyDescent="0.2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187">
        <f t="shared" si="0"/>
        <v>0</v>
      </c>
      <c r="U12" s="39"/>
    </row>
    <row r="13" spans="1:21" x14ac:dyDescent="0.2">
      <c r="A13" s="31"/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187">
        <f t="shared" si="0"/>
        <v>0</v>
      </c>
      <c r="U13" s="39"/>
    </row>
    <row r="14" spans="1:21" x14ac:dyDescent="0.2">
      <c r="A14" s="31"/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187">
        <f t="shared" si="0"/>
        <v>0</v>
      </c>
      <c r="U14" s="39"/>
    </row>
    <row r="15" spans="1:21" x14ac:dyDescent="0.2">
      <c r="A15" s="31"/>
      <c r="B15" s="32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187">
        <f t="shared" si="0"/>
        <v>0</v>
      </c>
      <c r="U15" s="39"/>
    </row>
    <row r="16" spans="1:21" x14ac:dyDescent="0.2">
      <c r="A16" s="31"/>
      <c r="B16" s="32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87">
        <f t="shared" si="0"/>
        <v>0</v>
      </c>
      <c r="U16" s="39"/>
    </row>
    <row r="17" spans="1:21" x14ac:dyDescent="0.2">
      <c r="A17" s="31"/>
      <c r="B17" s="32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187">
        <f t="shared" si="0"/>
        <v>0</v>
      </c>
      <c r="U17" s="39"/>
    </row>
    <row r="18" spans="1:21" x14ac:dyDescent="0.2">
      <c r="A18" s="31"/>
      <c r="B18" s="32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187">
        <f t="shared" si="0"/>
        <v>0</v>
      </c>
      <c r="U18" s="39"/>
    </row>
    <row r="19" spans="1:21" x14ac:dyDescent="0.2">
      <c r="A19" s="31"/>
      <c r="B19" s="32"/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187">
        <f t="shared" si="0"/>
        <v>0</v>
      </c>
      <c r="U19" s="39"/>
    </row>
    <row r="20" spans="1:21" x14ac:dyDescent="0.2">
      <c r="A20" s="31"/>
      <c r="B20" s="32"/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187">
        <f t="shared" si="0"/>
        <v>0</v>
      </c>
      <c r="U20" s="39"/>
    </row>
    <row r="21" spans="1:21" x14ac:dyDescent="0.2">
      <c r="A21" s="31"/>
      <c r="B21" s="32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187">
        <f t="shared" si="0"/>
        <v>0</v>
      </c>
      <c r="U21" s="39"/>
    </row>
    <row r="22" spans="1:21" x14ac:dyDescent="0.2">
      <c r="A22" s="31"/>
      <c r="B22" s="32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187">
        <f t="shared" si="0"/>
        <v>0</v>
      </c>
      <c r="U22" s="39"/>
    </row>
    <row r="23" spans="1:21" x14ac:dyDescent="0.2">
      <c r="A23" s="31"/>
      <c r="B23" s="32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187">
        <f t="shared" si="0"/>
        <v>0</v>
      </c>
      <c r="U23" s="39"/>
    </row>
    <row r="24" spans="1:21" x14ac:dyDescent="0.2">
      <c r="A24" s="31"/>
      <c r="B24" s="32"/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187">
        <f t="shared" si="0"/>
        <v>0</v>
      </c>
      <c r="U24" s="39"/>
    </row>
    <row r="25" spans="1:21" x14ac:dyDescent="0.2">
      <c r="A25" s="31"/>
      <c r="B25" s="32"/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187">
        <f t="shared" si="0"/>
        <v>0</v>
      </c>
      <c r="U25" s="39"/>
    </row>
    <row r="26" spans="1:21" x14ac:dyDescent="0.2">
      <c r="A26" s="31"/>
      <c r="B26" s="32"/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187">
        <f t="shared" si="0"/>
        <v>0</v>
      </c>
      <c r="U26" s="39"/>
    </row>
    <row r="27" spans="1:21" x14ac:dyDescent="0.2">
      <c r="A27" s="31"/>
      <c r="B27" s="32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187">
        <f t="shared" si="0"/>
        <v>0</v>
      </c>
      <c r="U27" s="39"/>
    </row>
    <row r="28" spans="1:21" x14ac:dyDescent="0.2">
      <c r="A28" s="31"/>
      <c r="B28" s="32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187">
        <f t="shared" si="0"/>
        <v>0</v>
      </c>
      <c r="U28" s="39"/>
    </row>
    <row r="29" spans="1:21" x14ac:dyDescent="0.2">
      <c r="A29" s="31"/>
      <c r="B29" s="32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187">
        <f t="shared" si="0"/>
        <v>0</v>
      </c>
      <c r="U29" s="39"/>
    </row>
    <row r="30" spans="1:21" x14ac:dyDescent="0.2">
      <c r="A30" s="31"/>
      <c r="B30" s="32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187">
        <f t="shared" si="0"/>
        <v>0</v>
      </c>
      <c r="U30" s="39"/>
    </row>
    <row r="31" spans="1:21" x14ac:dyDescent="0.2">
      <c r="A31" s="31"/>
      <c r="B31" s="32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187">
        <f t="shared" si="0"/>
        <v>0</v>
      </c>
      <c r="U31" s="39"/>
    </row>
    <row r="32" spans="1:21" x14ac:dyDescent="0.2">
      <c r="A32" s="31"/>
      <c r="B32" s="32"/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187">
        <f t="shared" si="0"/>
        <v>0</v>
      </c>
      <c r="U32" s="39"/>
    </row>
    <row r="33" spans="1:21" x14ac:dyDescent="0.2">
      <c r="A33" s="31"/>
      <c r="B33" s="32"/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187">
        <f t="shared" si="0"/>
        <v>0</v>
      </c>
      <c r="U33" s="39"/>
    </row>
    <row r="34" spans="1:21" x14ac:dyDescent="0.2">
      <c r="A34" s="31"/>
      <c r="B34" s="32"/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187">
        <f t="shared" si="0"/>
        <v>0</v>
      </c>
      <c r="U34" s="39"/>
    </row>
    <row r="35" spans="1:21" x14ac:dyDescent="0.2">
      <c r="A35" s="31"/>
      <c r="B35" s="32"/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187">
        <f t="shared" si="0"/>
        <v>0</v>
      </c>
      <c r="U35" s="39"/>
    </row>
    <row r="36" spans="1:21" x14ac:dyDescent="0.2">
      <c r="A36" s="31"/>
      <c r="B36" s="32"/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187">
        <f t="shared" si="0"/>
        <v>0</v>
      </c>
      <c r="U36" s="39"/>
    </row>
    <row r="37" spans="1:21" x14ac:dyDescent="0.2">
      <c r="A37" s="31"/>
      <c r="B37" s="32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187">
        <f t="shared" si="0"/>
        <v>0</v>
      </c>
      <c r="U37" s="39"/>
    </row>
    <row r="38" spans="1:21" x14ac:dyDescent="0.2">
      <c r="A38" s="31"/>
      <c r="B38" s="32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187">
        <f t="shared" si="0"/>
        <v>0</v>
      </c>
      <c r="U38" s="39"/>
    </row>
    <row r="39" spans="1:21" x14ac:dyDescent="0.2">
      <c r="A39" s="31"/>
      <c r="B39" s="32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187">
        <f t="shared" si="0"/>
        <v>0</v>
      </c>
      <c r="U39" s="39"/>
    </row>
    <row r="40" spans="1:21" x14ac:dyDescent="0.2">
      <c r="A40" s="31"/>
      <c r="B40" s="32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187">
        <f t="shared" si="0"/>
        <v>0</v>
      </c>
      <c r="U40" s="39"/>
    </row>
    <row r="41" spans="1:21" x14ac:dyDescent="0.2">
      <c r="A41" s="31"/>
      <c r="B41" s="32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187">
        <f t="shared" si="0"/>
        <v>0</v>
      </c>
      <c r="U41" s="39"/>
    </row>
    <row r="42" spans="1:21" x14ac:dyDescent="0.2">
      <c r="A42" s="31"/>
      <c r="B42" s="32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187">
        <f t="shared" si="0"/>
        <v>0</v>
      </c>
      <c r="U42" s="39"/>
    </row>
    <row r="43" spans="1:21" x14ac:dyDescent="0.2">
      <c r="A43" s="31"/>
      <c r="B43" s="32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187">
        <f t="shared" si="0"/>
        <v>0</v>
      </c>
      <c r="U43" s="39"/>
    </row>
    <row r="44" spans="1:21" x14ac:dyDescent="0.2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187">
        <f t="shared" si="0"/>
        <v>0</v>
      </c>
      <c r="U44" s="39"/>
    </row>
    <row r="45" spans="1:21" x14ac:dyDescent="0.2">
      <c r="A45" s="31"/>
      <c r="B45" s="32"/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187">
        <f t="shared" si="0"/>
        <v>0</v>
      </c>
      <c r="U45" s="39"/>
    </row>
    <row r="46" spans="1:21" x14ac:dyDescent="0.2">
      <c r="A46" s="31"/>
      <c r="B46" s="32"/>
      <c r="C46" s="3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187">
        <f t="shared" si="0"/>
        <v>0</v>
      </c>
      <c r="U46" s="39"/>
    </row>
    <row r="47" spans="1:21" x14ac:dyDescent="0.2">
      <c r="A47" s="31"/>
      <c r="B47" s="32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187">
        <f t="shared" si="0"/>
        <v>0</v>
      </c>
      <c r="U47" s="39"/>
    </row>
    <row r="48" spans="1:21" x14ac:dyDescent="0.2">
      <c r="A48" s="31"/>
      <c r="B48" s="32"/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187">
        <f t="shared" si="0"/>
        <v>0</v>
      </c>
      <c r="U48" s="39"/>
    </row>
    <row r="49" spans="1:21" x14ac:dyDescent="0.2">
      <c r="A49" s="31"/>
      <c r="B49" s="32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187">
        <f>SUM(D49:S49)</f>
        <v>0</v>
      </c>
      <c r="U49" s="39"/>
    </row>
    <row r="50" spans="1:21" x14ac:dyDescent="0.2">
      <c r="A50" s="31"/>
      <c r="B50" s="32"/>
      <c r="C50" s="3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187">
        <f>SUM(D50:S50)</f>
        <v>0</v>
      </c>
      <c r="U50" s="39"/>
    </row>
    <row r="51" spans="1:21" ht="13.5" thickBot="1" x14ac:dyDescent="0.25">
      <c r="A51" s="183" t="s">
        <v>44</v>
      </c>
      <c r="B51" s="184"/>
      <c r="C51" s="184"/>
      <c r="D51" s="189">
        <f t="shared" ref="D51:S51" si="1">SUM(D6:D50)</f>
        <v>0</v>
      </c>
      <c r="E51" s="189">
        <f t="shared" si="1"/>
        <v>0</v>
      </c>
      <c r="F51" s="189">
        <f t="shared" si="1"/>
        <v>0</v>
      </c>
      <c r="G51" s="189">
        <f t="shared" si="1"/>
        <v>0</v>
      </c>
      <c r="H51" s="189">
        <f t="shared" si="1"/>
        <v>0</v>
      </c>
      <c r="I51" s="189">
        <f t="shared" si="1"/>
        <v>0</v>
      </c>
      <c r="J51" s="189">
        <f t="shared" si="1"/>
        <v>0</v>
      </c>
      <c r="K51" s="189">
        <f t="shared" si="1"/>
        <v>0</v>
      </c>
      <c r="L51" s="189">
        <f t="shared" si="1"/>
        <v>0</v>
      </c>
      <c r="M51" s="189">
        <f t="shared" si="1"/>
        <v>0</v>
      </c>
      <c r="N51" s="189">
        <f t="shared" si="1"/>
        <v>0</v>
      </c>
      <c r="O51" s="189">
        <f t="shared" si="1"/>
        <v>0</v>
      </c>
      <c r="P51" s="189">
        <f t="shared" si="1"/>
        <v>0</v>
      </c>
      <c r="Q51" s="189">
        <f t="shared" si="1"/>
        <v>0</v>
      </c>
      <c r="R51" s="189">
        <f t="shared" si="1"/>
        <v>0</v>
      </c>
      <c r="S51" s="189">
        <f t="shared" si="1"/>
        <v>0</v>
      </c>
      <c r="T51" s="188">
        <f>SUM(T6:T50)</f>
        <v>0</v>
      </c>
      <c r="U51" s="186">
        <f>SUM(U6:U50)</f>
        <v>0</v>
      </c>
    </row>
    <row r="52" spans="1:21" ht="13.5" thickTop="1" x14ac:dyDescent="0.2"/>
  </sheetData>
  <sheetProtection sheet="1" objects="1" scenarios="1" insertRows="0" selectLockedCells="1"/>
  <printOptions horizontalCentered="1"/>
  <pageMargins left="0.75" right="0.75" top="1" bottom="1" header="0.5" footer="0.5"/>
  <pageSetup paperSize="9" scale="69" orientation="landscape" horizontalDpi="300" verticalDpi="300" r:id="rId1"/>
  <headerFooter alignWithMargins="0">
    <oddFooter>&amp;C&amp;"Arial,Bold"CB3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ECDC-C905-42AC-AF1A-7BAB3D4432DB}">
  <sheetPr>
    <tabColor rgb="FFFFFF00"/>
    <pageSetUpPr fitToPage="1"/>
  </sheetPr>
  <dimension ref="A1:B83"/>
  <sheetViews>
    <sheetView zoomScaleNormal="100" workbookViewId="0">
      <selection activeCell="X26" sqref="X26"/>
    </sheetView>
  </sheetViews>
  <sheetFormatPr defaultRowHeight="12.75" x14ac:dyDescent="0.2"/>
  <cols>
    <col min="2" max="2" width="91.5703125" customWidth="1"/>
  </cols>
  <sheetData>
    <row r="1" spans="1:2" x14ac:dyDescent="0.2">
      <c r="A1" s="1" t="s">
        <v>3</v>
      </c>
    </row>
    <row r="2" spans="1:2" x14ac:dyDescent="0.2">
      <c r="A2" s="1"/>
    </row>
    <row r="3" spans="1:2" x14ac:dyDescent="0.2">
      <c r="A3" s="1"/>
      <c r="B3" s="9" t="s">
        <v>55</v>
      </c>
    </row>
    <row r="4" spans="1:2" x14ac:dyDescent="0.2">
      <c r="A4" s="1"/>
    </row>
    <row r="5" spans="1:2" x14ac:dyDescent="0.2">
      <c r="A5" s="2" t="s">
        <v>4</v>
      </c>
    </row>
    <row r="6" spans="1:2" x14ac:dyDescent="0.2">
      <c r="A6" s="1"/>
      <c r="B6" t="s">
        <v>34</v>
      </c>
    </row>
    <row r="7" spans="1:2" x14ac:dyDescent="0.2">
      <c r="A7" s="1"/>
    </row>
    <row r="8" spans="1:2" x14ac:dyDescent="0.2">
      <c r="A8" s="1"/>
      <c r="B8" t="s">
        <v>2</v>
      </c>
    </row>
    <row r="9" spans="1:2" x14ac:dyDescent="0.2">
      <c r="A9" s="1"/>
      <c r="B9" t="s">
        <v>35</v>
      </c>
    </row>
    <row r="10" spans="1:2" x14ac:dyDescent="0.2">
      <c r="A10" s="1"/>
      <c r="B10" t="s">
        <v>36</v>
      </c>
    </row>
    <row r="11" spans="1:2" x14ac:dyDescent="0.2">
      <c r="A11" s="1"/>
      <c r="B11" t="s">
        <v>65</v>
      </c>
    </row>
    <row r="12" spans="1:2" x14ac:dyDescent="0.2">
      <c r="A12" s="1"/>
      <c r="B12" t="s">
        <v>37</v>
      </c>
    </row>
    <row r="13" spans="1:2" x14ac:dyDescent="0.2">
      <c r="A13" s="1"/>
    </row>
    <row r="14" spans="1:2" x14ac:dyDescent="0.2">
      <c r="A14" s="1"/>
      <c r="B14" t="s">
        <v>38</v>
      </c>
    </row>
    <row r="16" spans="1:2" x14ac:dyDescent="0.2">
      <c r="A16" s="2" t="s">
        <v>10</v>
      </c>
    </row>
    <row r="18" spans="1:2" x14ac:dyDescent="0.2">
      <c r="A18" s="3">
        <v>4</v>
      </c>
      <c r="B18" t="s">
        <v>11</v>
      </c>
    </row>
    <row r="19" spans="1:2" x14ac:dyDescent="0.2">
      <c r="A19" s="3"/>
      <c r="B19" t="s">
        <v>12</v>
      </c>
    </row>
    <row r="20" spans="1:2" x14ac:dyDescent="0.2">
      <c r="A20" s="3"/>
    </row>
    <row r="21" spans="1:2" x14ac:dyDescent="0.2">
      <c r="A21" s="3">
        <v>5</v>
      </c>
      <c r="B21" t="s">
        <v>13</v>
      </c>
    </row>
    <row r="22" spans="1:2" x14ac:dyDescent="0.2">
      <c r="A22" s="3"/>
    </row>
    <row r="23" spans="1:2" x14ac:dyDescent="0.2">
      <c r="A23" s="3">
        <v>6</v>
      </c>
      <c r="B23" t="s">
        <v>14</v>
      </c>
    </row>
    <row r="24" spans="1:2" x14ac:dyDescent="0.2">
      <c r="A24" s="3"/>
      <c r="B24" t="s">
        <v>15</v>
      </c>
    </row>
    <row r="25" spans="1:2" x14ac:dyDescent="0.2">
      <c r="A25" s="3"/>
      <c r="B25" s="4" t="s">
        <v>16</v>
      </c>
    </row>
    <row r="26" spans="1:2" x14ac:dyDescent="0.2">
      <c r="A26" s="3"/>
    </row>
    <row r="27" spans="1:2" x14ac:dyDescent="0.2">
      <c r="A27" s="3">
        <v>7</v>
      </c>
      <c r="B27" t="s">
        <v>56</v>
      </c>
    </row>
    <row r="28" spans="1:2" x14ac:dyDescent="0.2">
      <c r="A28" s="3"/>
    </row>
    <row r="29" spans="1:2" x14ac:dyDescent="0.2">
      <c r="A29" s="3">
        <v>8</v>
      </c>
      <c r="B29" t="s">
        <v>17</v>
      </c>
    </row>
    <row r="30" spans="1:2" x14ac:dyDescent="0.2">
      <c r="A30" s="3"/>
      <c r="B30" t="s">
        <v>18</v>
      </c>
    </row>
    <row r="31" spans="1:2" x14ac:dyDescent="0.2">
      <c r="A31" s="3"/>
    </row>
    <row r="32" spans="1:2" x14ac:dyDescent="0.2">
      <c r="A32" s="3">
        <v>9</v>
      </c>
      <c r="B32" t="s">
        <v>19</v>
      </c>
    </row>
    <row r="33" spans="1:2" x14ac:dyDescent="0.2">
      <c r="A33" s="3"/>
      <c r="B33" t="s">
        <v>20</v>
      </c>
    </row>
    <row r="34" spans="1:2" x14ac:dyDescent="0.2">
      <c r="A34" s="3"/>
      <c r="B34" t="s">
        <v>21</v>
      </c>
    </row>
    <row r="35" spans="1:2" x14ac:dyDescent="0.2">
      <c r="A35" s="3"/>
      <c r="B35" t="s">
        <v>66</v>
      </c>
    </row>
    <row r="36" spans="1:2" x14ac:dyDescent="0.2">
      <c r="A36" s="3"/>
      <c r="B36" t="s">
        <v>22</v>
      </c>
    </row>
    <row r="37" spans="1:2" x14ac:dyDescent="0.2">
      <c r="A37" s="3"/>
      <c r="B37" t="s">
        <v>67</v>
      </c>
    </row>
    <row r="38" spans="1:2" x14ac:dyDescent="0.2">
      <c r="A38" s="3"/>
      <c r="B38" t="s">
        <v>23</v>
      </c>
    </row>
    <row r="39" spans="1:2" x14ac:dyDescent="0.2">
      <c r="A39" s="3"/>
    </row>
    <row r="40" spans="1:2" x14ac:dyDescent="0.2">
      <c r="A40" s="5">
        <v>10</v>
      </c>
      <c r="B40" t="s">
        <v>0</v>
      </c>
    </row>
    <row r="41" spans="1:2" x14ac:dyDescent="0.2">
      <c r="A41" s="3"/>
      <c r="B41" t="s">
        <v>24</v>
      </c>
    </row>
    <row r="42" spans="1:2" x14ac:dyDescent="0.2">
      <c r="A42" s="3"/>
    </row>
    <row r="43" spans="1:2" x14ac:dyDescent="0.2">
      <c r="A43" s="3">
        <v>11</v>
      </c>
      <c r="B43" t="s">
        <v>1</v>
      </c>
    </row>
    <row r="44" spans="1:2" x14ac:dyDescent="0.2">
      <c r="A44" s="3"/>
      <c r="B44" t="s">
        <v>68</v>
      </c>
    </row>
    <row r="45" spans="1:2" x14ac:dyDescent="0.2">
      <c r="A45" s="3"/>
    </row>
    <row r="46" spans="1:2" x14ac:dyDescent="0.2">
      <c r="A46" s="3">
        <v>12</v>
      </c>
      <c r="B46" t="s">
        <v>25</v>
      </c>
    </row>
    <row r="47" spans="1:2" x14ac:dyDescent="0.2">
      <c r="A47" s="3"/>
      <c r="B47" t="s">
        <v>26</v>
      </c>
    </row>
    <row r="48" spans="1:2" x14ac:dyDescent="0.2">
      <c r="A48" s="3"/>
    </row>
    <row r="49" spans="1:2" x14ac:dyDescent="0.2">
      <c r="A49" s="3">
        <v>13</v>
      </c>
      <c r="B49" t="s">
        <v>57</v>
      </c>
    </row>
    <row r="50" spans="1:2" x14ac:dyDescent="0.2">
      <c r="A50" s="3"/>
    </row>
    <row r="51" spans="1:2" x14ac:dyDescent="0.2">
      <c r="A51" s="3">
        <v>14</v>
      </c>
      <c r="B51" t="s">
        <v>58</v>
      </c>
    </row>
    <row r="52" spans="1:2" x14ac:dyDescent="0.2">
      <c r="A52" s="3"/>
    </row>
    <row r="53" spans="1:2" x14ac:dyDescent="0.2">
      <c r="A53" s="3" t="s">
        <v>59</v>
      </c>
      <c r="B53" t="s">
        <v>27</v>
      </c>
    </row>
    <row r="54" spans="1:2" x14ac:dyDescent="0.2">
      <c r="A54" s="3"/>
      <c r="B54" t="s">
        <v>69</v>
      </c>
    </row>
    <row r="55" spans="1:2" x14ac:dyDescent="0.2">
      <c r="A55" s="3"/>
      <c r="B55" t="s">
        <v>28</v>
      </c>
    </row>
    <row r="56" spans="1:2" x14ac:dyDescent="0.2">
      <c r="A56" s="3"/>
    </row>
    <row r="57" spans="1:2" x14ac:dyDescent="0.2">
      <c r="A57" s="3">
        <v>19</v>
      </c>
      <c r="B57" t="s">
        <v>60</v>
      </c>
    </row>
    <row r="58" spans="1:2" x14ac:dyDescent="0.2">
      <c r="A58" s="3"/>
    </row>
    <row r="59" spans="1:2" x14ac:dyDescent="0.2">
      <c r="A59" s="3">
        <v>20</v>
      </c>
      <c r="B59" t="s">
        <v>29</v>
      </c>
    </row>
    <row r="60" spans="1:2" x14ac:dyDescent="0.2">
      <c r="A60" s="3"/>
      <c r="B60" t="s">
        <v>30</v>
      </c>
    </row>
    <row r="61" spans="1:2" x14ac:dyDescent="0.2">
      <c r="A61" s="3"/>
    </row>
    <row r="62" spans="1:2" x14ac:dyDescent="0.2">
      <c r="A62" s="2" t="s">
        <v>5</v>
      </c>
    </row>
    <row r="63" spans="1:2" x14ac:dyDescent="0.2">
      <c r="B63" t="s">
        <v>61</v>
      </c>
    </row>
    <row r="64" spans="1:2" x14ac:dyDescent="0.2">
      <c r="B64" t="s">
        <v>62</v>
      </c>
    </row>
    <row r="65" spans="2:2" x14ac:dyDescent="0.2">
      <c r="B65" t="s">
        <v>64</v>
      </c>
    </row>
    <row r="67" spans="2:2" x14ac:dyDescent="0.2">
      <c r="B67" t="s">
        <v>70</v>
      </c>
    </row>
    <row r="69" spans="2:2" x14ac:dyDescent="0.2">
      <c r="B69" t="s">
        <v>9</v>
      </c>
    </row>
    <row r="70" spans="2:2" x14ac:dyDescent="0.2">
      <c r="B70" t="s">
        <v>6</v>
      </c>
    </row>
    <row r="72" spans="2:2" x14ac:dyDescent="0.2">
      <c r="B72" t="s">
        <v>32</v>
      </c>
    </row>
    <row r="73" spans="2:2" x14ac:dyDescent="0.2">
      <c r="B73" t="s">
        <v>33</v>
      </c>
    </row>
    <row r="75" spans="2:2" x14ac:dyDescent="0.2">
      <c r="B75" t="s">
        <v>7</v>
      </c>
    </row>
    <row r="77" spans="2:2" x14ac:dyDescent="0.2">
      <c r="B77" t="s">
        <v>31</v>
      </c>
    </row>
    <row r="78" spans="2:2" x14ac:dyDescent="0.2">
      <c r="B78" t="s">
        <v>8</v>
      </c>
    </row>
    <row r="80" spans="2:2" x14ac:dyDescent="0.2">
      <c r="B80" s="16" t="s">
        <v>80</v>
      </c>
    </row>
    <row r="81" spans="2:2" x14ac:dyDescent="0.2">
      <c r="B81" t="s">
        <v>53</v>
      </c>
    </row>
    <row r="83" spans="2:2" x14ac:dyDescent="0.2">
      <c r="B83" t="s">
        <v>63</v>
      </c>
    </row>
  </sheetData>
  <sheetProtection sheet="1"/>
  <phoneticPr fontId="0" type="noConversion"/>
  <printOptions horizontalCentered="1"/>
  <pageMargins left="0.75" right="0.75" top="1" bottom="1" header="0.5" footer="0.5"/>
  <pageSetup paperSize="9" scale="87" fitToHeight="0" orientation="portrait" horizontalDpi="300"/>
  <headerFooter alignWithMargins="0"/>
  <rowBreaks count="1" manualBreakCount="1">
    <brk id="61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7C1B6-701B-4725-ACB3-92D3F39445E5}">
  <sheetPr>
    <tabColor theme="7" tint="0.59999389629810485"/>
    <pageSetUpPr fitToPage="1"/>
  </sheetPr>
  <dimension ref="A1:K35"/>
  <sheetViews>
    <sheetView workbookViewId="0">
      <selection activeCell="X26" sqref="X26"/>
    </sheetView>
  </sheetViews>
  <sheetFormatPr defaultRowHeight="12.75" x14ac:dyDescent="0.2"/>
  <cols>
    <col min="1" max="1" width="2.5703125" customWidth="1"/>
    <col min="3" max="3" width="20.5703125" customWidth="1"/>
    <col min="8" max="8" width="20.5703125" customWidth="1"/>
    <col min="9" max="9" width="20.42578125" customWidth="1"/>
    <col min="10" max="10" width="10.5703125" customWidth="1"/>
  </cols>
  <sheetData>
    <row r="1" spans="1:11" x14ac:dyDescent="0.2">
      <c r="E1" s="1" t="s">
        <v>3</v>
      </c>
    </row>
    <row r="2" spans="1:11" x14ac:dyDescent="0.2">
      <c r="F2" s="1"/>
    </row>
    <row r="3" spans="1:11" x14ac:dyDescent="0.2">
      <c r="A3" s="1" t="s">
        <v>54</v>
      </c>
      <c r="C3" s="1">
        <f>Instructions!C8</f>
        <v>0</v>
      </c>
      <c r="G3" s="1"/>
    </row>
    <row r="5" spans="1:11" x14ac:dyDescent="0.2">
      <c r="F5" s="1" t="s">
        <v>467</v>
      </c>
    </row>
    <row r="6" spans="1:11" x14ac:dyDescent="0.2">
      <c r="G6" s="1"/>
    </row>
    <row r="7" spans="1:11" x14ac:dyDescent="0.2">
      <c r="B7" s="202"/>
      <c r="C7" s="203" t="s">
        <v>468</v>
      </c>
      <c r="D7" s="203"/>
      <c r="E7" s="203"/>
      <c r="F7" s="203"/>
      <c r="G7" s="204"/>
      <c r="H7" s="203" t="s">
        <v>469</v>
      </c>
      <c r="I7" s="203"/>
      <c r="J7" s="205"/>
      <c r="K7" s="206"/>
    </row>
    <row r="8" spans="1:11" x14ac:dyDescent="0.2">
      <c r="B8" s="207" t="s">
        <v>199</v>
      </c>
      <c r="C8" s="207" t="s">
        <v>470</v>
      </c>
      <c r="D8" s="202" t="s">
        <v>471</v>
      </c>
      <c r="E8" s="208"/>
      <c r="F8" s="209" t="s">
        <v>472</v>
      </c>
      <c r="G8" s="210" t="s">
        <v>199</v>
      </c>
      <c r="H8" s="209" t="s">
        <v>473</v>
      </c>
      <c r="I8" s="209" t="s">
        <v>474</v>
      </c>
      <c r="J8" s="210" t="s">
        <v>199</v>
      </c>
      <c r="K8" s="211" t="s">
        <v>475</v>
      </c>
    </row>
    <row r="9" spans="1:11" x14ac:dyDescent="0.2">
      <c r="B9" s="212"/>
      <c r="C9" s="212"/>
      <c r="D9" s="213" t="s">
        <v>476</v>
      </c>
      <c r="E9" s="213" t="s">
        <v>477</v>
      </c>
      <c r="F9" s="214" t="s">
        <v>478</v>
      </c>
      <c r="G9" s="215"/>
      <c r="H9" s="212"/>
      <c r="I9" s="212"/>
      <c r="J9" s="215" t="s">
        <v>479</v>
      </c>
      <c r="K9" s="216" t="s">
        <v>480</v>
      </c>
    </row>
    <row r="10" spans="1:11" x14ac:dyDescent="0.2">
      <c r="B10" s="217" t="s">
        <v>481</v>
      </c>
      <c r="C10" s="218" t="s">
        <v>482</v>
      </c>
      <c r="D10" s="218"/>
      <c r="E10" s="218"/>
      <c r="F10" s="218"/>
      <c r="G10" s="219"/>
      <c r="H10" s="218"/>
      <c r="I10" s="218"/>
      <c r="J10" s="219"/>
      <c r="K10" s="220"/>
    </row>
    <row r="11" spans="1:11" x14ac:dyDescent="0.2">
      <c r="B11" s="218"/>
      <c r="C11" s="218"/>
      <c r="D11" s="218"/>
      <c r="E11" s="218"/>
      <c r="F11" s="218"/>
      <c r="G11" s="219"/>
      <c r="H11" s="218"/>
      <c r="I11" s="218"/>
      <c r="J11" s="219"/>
      <c r="K11" s="220"/>
    </row>
    <row r="12" spans="1:11" x14ac:dyDescent="0.2">
      <c r="B12" s="218"/>
      <c r="C12" s="218"/>
      <c r="D12" s="218"/>
      <c r="E12" s="218"/>
      <c r="F12" s="218"/>
      <c r="G12" s="219"/>
      <c r="H12" s="218"/>
      <c r="I12" s="218"/>
      <c r="J12" s="219"/>
      <c r="K12" s="220"/>
    </row>
    <row r="13" spans="1:11" x14ac:dyDescent="0.2">
      <c r="B13" s="218"/>
      <c r="C13" s="218"/>
      <c r="D13" s="218"/>
      <c r="E13" s="218"/>
      <c r="F13" s="218"/>
      <c r="G13" s="219"/>
      <c r="H13" s="218"/>
      <c r="I13" s="218"/>
      <c r="J13" s="219"/>
      <c r="K13" s="220"/>
    </row>
    <row r="14" spans="1:11" x14ac:dyDescent="0.2">
      <c r="B14" s="218"/>
      <c r="C14" s="218"/>
      <c r="D14" s="218"/>
      <c r="E14" s="218"/>
      <c r="F14" s="218"/>
      <c r="G14" s="219"/>
      <c r="H14" s="218"/>
      <c r="I14" s="218"/>
      <c r="J14" s="219"/>
      <c r="K14" s="220"/>
    </row>
    <row r="15" spans="1:11" x14ac:dyDescent="0.2">
      <c r="B15" s="218"/>
      <c r="C15" s="218"/>
      <c r="D15" s="218"/>
      <c r="E15" s="218"/>
      <c r="F15" s="218"/>
      <c r="G15" s="219"/>
      <c r="H15" s="218"/>
      <c r="I15" s="218"/>
      <c r="J15" s="219"/>
      <c r="K15" s="220"/>
    </row>
    <row r="16" spans="1:11" x14ac:dyDescent="0.2">
      <c r="B16" s="218"/>
      <c r="C16" s="218"/>
      <c r="D16" s="218"/>
      <c r="E16" s="218"/>
      <c r="F16" s="218"/>
      <c r="G16" s="219"/>
      <c r="H16" s="218"/>
      <c r="I16" s="218"/>
      <c r="J16" s="219"/>
      <c r="K16" s="220"/>
    </row>
    <row r="17" spans="2:11" x14ac:dyDescent="0.2">
      <c r="B17" s="218"/>
      <c r="C17" s="218"/>
      <c r="D17" s="218"/>
      <c r="E17" s="218"/>
      <c r="F17" s="218"/>
      <c r="G17" s="219"/>
      <c r="H17" s="218"/>
      <c r="I17" s="218"/>
      <c r="J17" s="219"/>
      <c r="K17" s="220"/>
    </row>
    <row r="18" spans="2:11" x14ac:dyDescent="0.2">
      <c r="B18" s="218"/>
      <c r="C18" s="218"/>
      <c r="D18" s="218"/>
      <c r="E18" s="218"/>
      <c r="F18" s="218"/>
      <c r="G18" s="219"/>
      <c r="H18" s="218"/>
      <c r="I18" s="218"/>
      <c r="J18" s="219"/>
      <c r="K18" s="220"/>
    </row>
    <row r="19" spans="2:11" x14ac:dyDescent="0.2">
      <c r="B19" s="218"/>
      <c r="C19" s="218"/>
      <c r="D19" s="218"/>
      <c r="E19" s="218"/>
      <c r="F19" s="218"/>
      <c r="G19" s="219"/>
      <c r="H19" s="218"/>
      <c r="I19" s="218"/>
      <c r="J19" s="219"/>
      <c r="K19" s="220"/>
    </row>
    <row r="20" spans="2:11" x14ac:dyDescent="0.2">
      <c r="B20" s="218"/>
      <c r="C20" s="218"/>
      <c r="D20" s="218"/>
      <c r="E20" s="218"/>
      <c r="F20" s="218"/>
      <c r="G20" s="219"/>
      <c r="H20" s="218"/>
      <c r="I20" s="218"/>
      <c r="J20" s="219"/>
      <c r="K20" s="220"/>
    </row>
    <row r="21" spans="2:11" x14ac:dyDescent="0.2">
      <c r="B21" s="218"/>
      <c r="C21" s="218"/>
      <c r="D21" s="218"/>
      <c r="E21" s="218"/>
      <c r="F21" s="218"/>
      <c r="G21" s="219"/>
      <c r="H21" s="218"/>
      <c r="I21" s="218"/>
      <c r="J21" s="219"/>
      <c r="K21" s="220"/>
    </row>
    <row r="22" spans="2:11" x14ac:dyDescent="0.2">
      <c r="B22" s="218"/>
      <c r="C22" s="218"/>
      <c r="D22" s="218"/>
      <c r="E22" s="218"/>
      <c r="F22" s="218"/>
      <c r="G22" s="219"/>
      <c r="H22" s="218"/>
      <c r="I22" s="218"/>
      <c r="J22" s="221"/>
      <c r="K22" s="220"/>
    </row>
    <row r="23" spans="2:11" x14ac:dyDescent="0.2">
      <c r="B23" s="218"/>
      <c r="C23" s="218"/>
      <c r="D23" s="218"/>
      <c r="E23" s="218"/>
      <c r="F23" s="218"/>
      <c r="G23" s="219"/>
      <c r="H23" s="218"/>
      <c r="I23" s="218"/>
      <c r="J23" s="221"/>
      <c r="K23" s="220"/>
    </row>
    <row r="24" spans="2:11" x14ac:dyDescent="0.2">
      <c r="B24" s="218"/>
      <c r="C24" s="218"/>
      <c r="D24" s="218"/>
      <c r="E24" s="218"/>
      <c r="F24" s="218"/>
      <c r="G24" s="219"/>
      <c r="H24" s="218"/>
      <c r="I24" s="218"/>
      <c r="J24" s="221"/>
      <c r="K24" s="220"/>
    </row>
    <row r="25" spans="2:11" x14ac:dyDescent="0.2">
      <c r="B25" s="218"/>
      <c r="C25" s="218"/>
      <c r="D25" s="218"/>
      <c r="E25" s="218"/>
      <c r="F25" s="218"/>
      <c r="G25" s="219"/>
      <c r="H25" s="218"/>
      <c r="I25" s="218"/>
      <c r="J25" s="221"/>
      <c r="K25" s="220"/>
    </row>
    <row r="26" spans="2:11" x14ac:dyDescent="0.2">
      <c r="B26" s="218"/>
      <c r="C26" s="218"/>
      <c r="D26" s="218"/>
      <c r="E26" s="218"/>
      <c r="F26" s="218"/>
      <c r="G26" s="219"/>
      <c r="H26" s="218"/>
      <c r="I26" s="218"/>
      <c r="J26" s="221"/>
      <c r="K26" s="220"/>
    </row>
    <row r="27" spans="2:11" x14ac:dyDescent="0.2">
      <c r="B27" s="218"/>
      <c r="C27" s="218"/>
      <c r="D27" s="218"/>
      <c r="E27" s="218"/>
      <c r="F27" s="218"/>
      <c r="G27" s="219"/>
      <c r="H27" s="218"/>
      <c r="I27" s="218"/>
      <c r="J27" s="221"/>
      <c r="K27" s="220"/>
    </row>
    <row r="28" spans="2:11" x14ac:dyDescent="0.2">
      <c r="B28" s="218"/>
      <c r="C28" s="218"/>
      <c r="D28" s="218"/>
      <c r="E28" s="218"/>
      <c r="F28" s="218"/>
      <c r="G28" s="219"/>
      <c r="H28" s="218"/>
      <c r="I28" s="218"/>
      <c r="J28" s="221"/>
      <c r="K28" s="220"/>
    </row>
    <row r="29" spans="2:11" x14ac:dyDescent="0.2">
      <c r="B29" s="218"/>
      <c r="C29" s="218"/>
      <c r="D29" s="218"/>
      <c r="E29" s="218"/>
      <c r="F29" s="218"/>
      <c r="G29" s="219"/>
      <c r="H29" s="218"/>
      <c r="I29" s="218"/>
      <c r="J29" s="221"/>
      <c r="K29" s="220"/>
    </row>
    <row r="30" spans="2:11" x14ac:dyDescent="0.2">
      <c r="B30" s="218"/>
      <c r="C30" s="218"/>
      <c r="D30" s="218"/>
      <c r="E30" s="218"/>
      <c r="F30" s="218"/>
      <c r="G30" s="219"/>
      <c r="H30" s="218"/>
      <c r="I30" s="218"/>
      <c r="J30" s="221"/>
      <c r="K30" s="220"/>
    </row>
    <row r="31" spans="2:11" x14ac:dyDescent="0.2">
      <c r="B31" s="218"/>
      <c r="C31" s="218"/>
      <c r="D31" s="218"/>
      <c r="E31" s="218"/>
      <c r="F31" s="218"/>
      <c r="G31" s="219"/>
      <c r="H31" s="218"/>
      <c r="I31" s="218"/>
      <c r="J31" s="221"/>
      <c r="K31" s="220"/>
    </row>
    <row r="32" spans="2:11" x14ac:dyDescent="0.2">
      <c r="B32" s="218"/>
      <c r="C32" s="218"/>
      <c r="D32" s="218"/>
      <c r="E32" s="218"/>
      <c r="F32" s="218"/>
      <c r="G32" s="219"/>
      <c r="H32" s="218"/>
      <c r="I32" s="218"/>
      <c r="J32" s="221"/>
      <c r="K32" s="220"/>
    </row>
    <row r="33" spans="2:11" x14ac:dyDescent="0.2">
      <c r="B33" s="218"/>
      <c r="C33" s="218"/>
      <c r="D33" s="218"/>
      <c r="E33" s="218"/>
      <c r="F33" s="218"/>
      <c r="G33" s="219"/>
      <c r="H33" s="218"/>
      <c r="I33" s="218"/>
      <c r="J33" s="221"/>
      <c r="K33" s="220"/>
    </row>
    <row r="34" spans="2:11" x14ac:dyDescent="0.2">
      <c r="B34" s="218"/>
      <c r="C34" s="218"/>
      <c r="D34" s="218"/>
      <c r="E34" s="218"/>
      <c r="F34" s="218"/>
      <c r="G34" s="219"/>
      <c r="H34" s="218"/>
      <c r="I34" s="218"/>
      <c r="J34" s="221"/>
      <c r="K34" s="220"/>
    </row>
    <row r="35" spans="2:11" x14ac:dyDescent="0.2">
      <c r="B35" s="222"/>
      <c r="C35" s="222"/>
      <c r="D35" s="222"/>
      <c r="E35" s="222"/>
      <c r="F35" s="222"/>
      <c r="G35" s="223"/>
      <c r="H35" s="222"/>
      <c r="I35" s="222"/>
      <c r="J35" s="224"/>
      <c r="K35" s="225"/>
    </row>
  </sheetData>
  <sheetProtection sheet="1"/>
  <pageMargins left="0.75" right="0.75" top="1" bottom="1" header="0.5" footer="0.5"/>
  <pageSetup paperSize="9" orientation="landscape" horizontalDpi="300"/>
  <headerFooter alignWithMargins="0">
    <oddFooter>&amp;C&amp;"Arial,Bold"CB2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C3499-1704-4C16-955F-1E38A99B6790}">
  <sheetPr>
    <tabColor rgb="FFFFFF00"/>
    <pageSetUpPr fitToPage="1"/>
  </sheetPr>
  <dimension ref="A1:U52"/>
  <sheetViews>
    <sheetView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4.5703125" style="10" customWidth="1"/>
    <col min="2" max="2" width="7.5703125" style="10" customWidth="1"/>
    <col min="3" max="3" width="30.5703125" style="10" customWidth="1"/>
    <col min="4" max="20" width="8.5703125" style="10" customWidth="1"/>
    <col min="21" max="21" width="8.85546875" style="136"/>
    <col min="22" max="16384" width="8.85546875" style="10"/>
  </cols>
  <sheetData>
    <row r="1" spans="1:21" x14ac:dyDescent="0.2">
      <c r="A1" s="84" t="s">
        <v>54</v>
      </c>
      <c r="C1" s="244">
        <f>'CB1.1 Summ of Recpts and Paymts'!B1</f>
        <v>0</v>
      </c>
    </row>
    <row r="2" spans="1:21" x14ac:dyDescent="0.2">
      <c r="G2" s="249" t="str">
        <f>"Statement of Payments for the Month of January "&amp;Instructions!$C$9</f>
        <v xml:space="preserve">Statement of Payments for the Month of January </v>
      </c>
      <c r="L2" s="130"/>
    </row>
    <row r="3" spans="1:21" x14ac:dyDescent="0.2">
      <c r="L3" s="84"/>
    </row>
    <row r="4" spans="1:21" x14ac:dyDescent="0.2">
      <c r="A4" s="91">
        <v>1</v>
      </c>
      <c r="B4" s="91">
        <v>2</v>
      </c>
      <c r="C4" s="91">
        <v>3</v>
      </c>
      <c r="D4" s="91">
        <v>4</v>
      </c>
      <c r="E4" s="91">
        <v>5</v>
      </c>
      <c r="F4" s="91">
        <v>6</v>
      </c>
      <c r="G4" s="91">
        <v>7</v>
      </c>
      <c r="H4" s="91">
        <v>8</v>
      </c>
      <c r="I4" s="91">
        <v>9</v>
      </c>
      <c r="J4" s="91">
        <v>10</v>
      </c>
      <c r="K4" s="91">
        <v>11</v>
      </c>
      <c r="L4" s="91">
        <v>12</v>
      </c>
      <c r="M4" s="91">
        <v>13</v>
      </c>
      <c r="N4" s="91">
        <v>14</v>
      </c>
      <c r="O4" s="91">
        <v>15</v>
      </c>
      <c r="P4" s="91">
        <v>16</v>
      </c>
      <c r="Q4" s="91">
        <v>17</v>
      </c>
      <c r="R4" s="91">
        <v>18</v>
      </c>
      <c r="S4" s="91">
        <v>19</v>
      </c>
      <c r="T4" s="91">
        <v>20</v>
      </c>
      <c r="U4" s="135">
        <v>21</v>
      </c>
    </row>
    <row r="5" spans="1:21" ht="33.75" x14ac:dyDescent="0.2">
      <c r="A5" s="94" t="s">
        <v>39</v>
      </c>
      <c r="B5" s="94" t="s">
        <v>45</v>
      </c>
      <c r="C5" s="94" t="s">
        <v>40</v>
      </c>
      <c r="D5" s="253" t="str">
        <f>'CB1.1 Summ of Recpts and Paymts'!B25</f>
        <v>MISC EXPENSE</v>
      </c>
      <c r="E5" s="253" t="str">
        <f>'CB1.1 Summ of Recpts and Paymts'!C25</f>
        <v>BANK CHARGES</v>
      </c>
      <c r="F5" s="253" t="str">
        <f>'CB1.1 Summ of Recpts and Paymts'!D25</f>
        <v>SPECIAL ACTIVITY</v>
      </c>
      <c r="G5" s="253" t="str">
        <f>'CB1.1 Summ of Recpts and Paymts'!E25</f>
        <v>REGIST FEES</v>
      </c>
      <c r="H5" s="253" t="str">
        <f>'CB1.1 Summ of Recpts and Paymts'!F25</f>
        <v>ELECT RATES INSUR</v>
      </c>
      <c r="I5" s="253" t="str">
        <f>'CB1.1 Summ of Recpts and Paymts'!G25</f>
        <v>FUND RAISING</v>
      </c>
      <c r="J5" s="253" t="str">
        <f>'CB1.1 Summ of Recpts and Paymts'!H25</f>
        <v>MAJOR EQUIP/ BUILDINGS</v>
      </c>
      <c r="K5" s="253" t="str">
        <f>'CB1.1 Summ of Recpts and Paymts'!I25</f>
        <v>REPAIRS MAINT</v>
      </c>
      <c r="L5" s="253" t="str">
        <f>'CB1.1 Summ of Recpts and Paymts'!J25</f>
        <v>LOAN REPYMT</v>
      </c>
      <c r="M5" s="253" t="str">
        <f>'CB1.1 Summ of Recpts and Paymts'!K25</f>
        <v>INVEST (FORM.DEPOSIT)</v>
      </c>
      <c r="N5" s="253" t="str">
        <f>'CB1.1 Summ of Recpts and Paymts'!L25</f>
        <v>JOEY FUNDS</v>
      </c>
      <c r="O5" s="253" t="str">
        <f>'CB1.1 Summ of Recpts and Paymts'!M25</f>
        <v>CUB FUNDS</v>
      </c>
      <c r="P5" s="253" t="str">
        <f>'CB1.1 Summ of Recpts and Paymts'!N25</f>
        <v>SCOUT FUNDS</v>
      </c>
      <c r="Q5" s="253" t="str">
        <f>'CB1.1 Summ of Recpts and Paymts'!O25</f>
        <v>VENTURER FUNDS</v>
      </c>
      <c r="R5" s="253" t="str">
        <f>'CB1.1 Summ of Recpts and Paymts'!P25</f>
        <v>LEADER COSTS</v>
      </c>
      <c r="S5" s="253" t="str">
        <f>'CB1.1 Summ of Recpts and Paymts'!Q25</f>
        <v>SPARE 1</v>
      </c>
      <c r="T5" s="253" t="str">
        <f>'CB1.1 Summ of Recpts and Paymts'!R25</f>
        <v>SPARE 2</v>
      </c>
      <c r="U5" s="253" t="str">
        <f>'CB1.1 Summ of Recpts and Paymts'!S25</f>
        <v>CHEQUE AMOUNT</v>
      </c>
    </row>
    <row r="6" spans="1:21" x14ac:dyDescent="0.2">
      <c r="A6" s="6"/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33"/>
      <c r="O6" s="33"/>
      <c r="P6" s="33"/>
      <c r="Q6" s="33"/>
      <c r="R6" s="33"/>
      <c r="S6" s="33"/>
      <c r="T6" s="8"/>
      <c r="U6" s="61">
        <f>SUM(D6:T6)</f>
        <v>0</v>
      </c>
    </row>
    <row r="7" spans="1:21" x14ac:dyDescent="0.2">
      <c r="A7" s="6"/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61">
        <f t="shared" ref="U7:U50" si="0">SUM(D7:T7)</f>
        <v>0</v>
      </c>
    </row>
    <row r="8" spans="1:21" x14ac:dyDescent="0.2">
      <c r="A8" s="6"/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61">
        <f t="shared" si="0"/>
        <v>0</v>
      </c>
    </row>
    <row r="9" spans="1:21" x14ac:dyDescent="0.2">
      <c r="A9" s="6"/>
      <c r="B9" s="7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61">
        <f t="shared" si="0"/>
        <v>0</v>
      </c>
    </row>
    <row r="10" spans="1:21" x14ac:dyDescent="0.2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61">
        <f t="shared" si="0"/>
        <v>0</v>
      </c>
    </row>
    <row r="11" spans="1:21" x14ac:dyDescent="0.2">
      <c r="A11" s="6"/>
      <c r="B11" s="7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61">
        <f t="shared" si="0"/>
        <v>0</v>
      </c>
    </row>
    <row r="12" spans="1:21" x14ac:dyDescent="0.2">
      <c r="A12" s="6"/>
      <c r="B12" s="7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61">
        <f t="shared" si="0"/>
        <v>0</v>
      </c>
    </row>
    <row r="13" spans="1:21" x14ac:dyDescent="0.2">
      <c r="A13" s="6"/>
      <c r="B13" s="7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61">
        <f t="shared" si="0"/>
        <v>0</v>
      </c>
    </row>
    <row r="14" spans="1:21" x14ac:dyDescent="0.2">
      <c r="A14" s="6"/>
      <c r="B14" s="7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61">
        <f t="shared" si="0"/>
        <v>0</v>
      </c>
    </row>
    <row r="15" spans="1:21" x14ac:dyDescent="0.2">
      <c r="A15" s="6"/>
      <c r="B15" s="7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61">
        <f t="shared" si="0"/>
        <v>0</v>
      </c>
    </row>
    <row r="16" spans="1:21" x14ac:dyDescent="0.2">
      <c r="A16" s="6"/>
      <c r="B16" s="7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61">
        <f t="shared" si="0"/>
        <v>0</v>
      </c>
    </row>
    <row r="17" spans="1:21" x14ac:dyDescent="0.2">
      <c r="A17" s="6"/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61">
        <f t="shared" si="0"/>
        <v>0</v>
      </c>
    </row>
    <row r="18" spans="1:21" x14ac:dyDescent="0.2">
      <c r="A18" s="6"/>
      <c r="B18" s="7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61">
        <f t="shared" si="0"/>
        <v>0</v>
      </c>
    </row>
    <row r="19" spans="1:21" x14ac:dyDescent="0.2">
      <c r="A19" s="6"/>
      <c r="B19" s="7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61">
        <f t="shared" si="0"/>
        <v>0</v>
      </c>
    </row>
    <row r="20" spans="1:21" x14ac:dyDescent="0.2">
      <c r="A20" s="6"/>
      <c r="B20" s="7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61">
        <f t="shared" si="0"/>
        <v>0</v>
      </c>
    </row>
    <row r="21" spans="1:21" x14ac:dyDescent="0.2">
      <c r="A21" s="6"/>
      <c r="B21" s="7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61">
        <f t="shared" si="0"/>
        <v>0</v>
      </c>
    </row>
    <row r="22" spans="1:21" x14ac:dyDescent="0.2">
      <c r="A22" s="6"/>
      <c r="B22" s="7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61">
        <f t="shared" si="0"/>
        <v>0</v>
      </c>
    </row>
    <row r="23" spans="1:21" x14ac:dyDescent="0.2">
      <c r="A23" s="6"/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61">
        <f t="shared" si="0"/>
        <v>0</v>
      </c>
    </row>
    <row r="24" spans="1:21" x14ac:dyDescent="0.2">
      <c r="A24" s="6"/>
      <c r="B24" s="7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61">
        <f t="shared" si="0"/>
        <v>0</v>
      </c>
    </row>
    <row r="25" spans="1:21" x14ac:dyDescent="0.2">
      <c r="A25" s="6"/>
      <c r="B25" s="7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61">
        <f t="shared" si="0"/>
        <v>0</v>
      </c>
    </row>
    <row r="26" spans="1:21" x14ac:dyDescent="0.2">
      <c r="A26" s="6"/>
      <c r="B26" s="7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61">
        <f t="shared" si="0"/>
        <v>0</v>
      </c>
    </row>
    <row r="27" spans="1:21" x14ac:dyDescent="0.2">
      <c r="A27" s="6"/>
      <c r="B27" s="7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61">
        <f t="shared" si="0"/>
        <v>0</v>
      </c>
    </row>
    <row r="28" spans="1:21" x14ac:dyDescent="0.2">
      <c r="A28" s="6"/>
      <c r="B28" s="7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61">
        <f t="shared" si="0"/>
        <v>0</v>
      </c>
    </row>
    <row r="29" spans="1:21" x14ac:dyDescent="0.2">
      <c r="A29" s="6"/>
      <c r="B29" s="7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61">
        <f t="shared" si="0"/>
        <v>0</v>
      </c>
    </row>
    <row r="30" spans="1:21" x14ac:dyDescent="0.2">
      <c r="A30" s="6"/>
      <c r="B30" s="7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61">
        <f t="shared" si="0"/>
        <v>0</v>
      </c>
    </row>
    <row r="31" spans="1:21" x14ac:dyDescent="0.2">
      <c r="A31" s="6"/>
      <c r="B31" s="7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61">
        <f t="shared" si="0"/>
        <v>0</v>
      </c>
    </row>
    <row r="32" spans="1:21" x14ac:dyDescent="0.2">
      <c r="A32" s="6"/>
      <c r="B32" s="7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61">
        <f t="shared" si="0"/>
        <v>0</v>
      </c>
    </row>
    <row r="33" spans="1:21" x14ac:dyDescent="0.2">
      <c r="A33" s="6"/>
      <c r="B33" s="7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61">
        <f t="shared" si="0"/>
        <v>0</v>
      </c>
    </row>
    <row r="34" spans="1:21" x14ac:dyDescent="0.2">
      <c r="A34" s="6"/>
      <c r="B34" s="7"/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61">
        <f t="shared" si="0"/>
        <v>0</v>
      </c>
    </row>
    <row r="35" spans="1:21" x14ac:dyDescent="0.2">
      <c r="A35" s="6"/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61">
        <f t="shared" si="0"/>
        <v>0</v>
      </c>
    </row>
    <row r="36" spans="1:21" x14ac:dyDescent="0.2">
      <c r="A36" s="6"/>
      <c r="B36" s="7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61">
        <f t="shared" si="0"/>
        <v>0</v>
      </c>
    </row>
    <row r="37" spans="1:21" x14ac:dyDescent="0.2">
      <c r="A37" s="6"/>
      <c r="B37" s="7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61">
        <f t="shared" si="0"/>
        <v>0</v>
      </c>
    </row>
    <row r="38" spans="1:21" x14ac:dyDescent="0.2">
      <c r="A38" s="6"/>
      <c r="B38" s="7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61">
        <f t="shared" si="0"/>
        <v>0</v>
      </c>
    </row>
    <row r="39" spans="1:21" x14ac:dyDescent="0.2">
      <c r="A39" s="6"/>
      <c r="B39" s="7"/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61">
        <f t="shared" si="0"/>
        <v>0</v>
      </c>
    </row>
    <row r="40" spans="1:21" x14ac:dyDescent="0.2">
      <c r="A40" s="6"/>
      <c r="B40" s="7"/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1">
        <f t="shared" si="0"/>
        <v>0</v>
      </c>
    </row>
    <row r="41" spans="1:21" x14ac:dyDescent="0.2">
      <c r="A41" s="6"/>
      <c r="B41" s="7"/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61">
        <f t="shared" si="0"/>
        <v>0</v>
      </c>
    </row>
    <row r="42" spans="1:21" x14ac:dyDescent="0.2">
      <c r="A42" s="6"/>
      <c r="B42" s="7"/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61">
        <f t="shared" si="0"/>
        <v>0</v>
      </c>
    </row>
    <row r="43" spans="1:21" x14ac:dyDescent="0.2">
      <c r="A43" s="6"/>
      <c r="B43" s="7"/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>
        <f t="shared" si="0"/>
        <v>0</v>
      </c>
    </row>
    <row r="44" spans="1:21" x14ac:dyDescent="0.2">
      <c r="A44" s="6"/>
      <c r="B44" s="7"/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61">
        <f t="shared" si="0"/>
        <v>0</v>
      </c>
    </row>
    <row r="45" spans="1:21" x14ac:dyDescent="0.2">
      <c r="A45" s="6"/>
      <c r="B45" s="7"/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61">
        <f t="shared" si="0"/>
        <v>0</v>
      </c>
    </row>
    <row r="46" spans="1:21" x14ac:dyDescent="0.2">
      <c r="A46" s="6"/>
      <c r="B46" s="7"/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61">
        <f t="shared" si="0"/>
        <v>0</v>
      </c>
    </row>
    <row r="47" spans="1:21" x14ac:dyDescent="0.2">
      <c r="A47" s="6"/>
      <c r="B47" s="7"/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61">
        <f t="shared" si="0"/>
        <v>0</v>
      </c>
    </row>
    <row r="48" spans="1:21" x14ac:dyDescent="0.2">
      <c r="A48" s="6"/>
      <c r="B48" s="7"/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61">
        <f t="shared" si="0"/>
        <v>0</v>
      </c>
    </row>
    <row r="49" spans="1:21" x14ac:dyDescent="0.2">
      <c r="A49" s="6"/>
      <c r="B49" s="7"/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61">
        <f t="shared" si="0"/>
        <v>0</v>
      </c>
    </row>
    <row r="50" spans="1:21" x14ac:dyDescent="0.2">
      <c r="A50" s="6"/>
      <c r="B50" s="7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61">
        <f t="shared" si="0"/>
        <v>0</v>
      </c>
    </row>
    <row r="51" spans="1:21" ht="13.5" thickBot="1" x14ac:dyDescent="0.25">
      <c r="A51" s="192" t="s">
        <v>44</v>
      </c>
      <c r="B51" s="193"/>
      <c r="C51" s="193"/>
      <c r="D51" s="195">
        <f t="shared" ref="D51:U51" si="1">SUM(D6:D50)</f>
        <v>0</v>
      </c>
      <c r="E51" s="195">
        <f t="shared" si="1"/>
        <v>0</v>
      </c>
      <c r="F51" s="195">
        <f t="shared" si="1"/>
        <v>0</v>
      </c>
      <c r="G51" s="195">
        <f t="shared" si="1"/>
        <v>0</v>
      </c>
      <c r="H51" s="195">
        <f t="shared" si="1"/>
        <v>0</v>
      </c>
      <c r="I51" s="195">
        <f t="shared" si="1"/>
        <v>0</v>
      </c>
      <c r="J51" s="195">
        <f t="shared" si="1"/>
        <v>0</v>
      </c>
      <c r="K51" s="195">
        <f t="shared" si="1"/>
        <v>0</v>
      </c>
      <c r="L51" s="195">
        <f t="shared" si="1"/>
        <v>0</v>
      </c>
      <c r="M51" s="195">
        <f t="shared" si="1"/>
        <v>0</v>
      </c>
      <c r="N51" s="195">
        <f t="shared" si="1"/>
        <v>0</v>
      </c>
      <c r="O51" s="195">
        <f t="shared" si="1"/>
        <v>0</v>
      </c>
      <c r="P51" s="195">
        <f t="shared" si="1"/>
        <v>0</v>
      </c>
      <c r="Q51" s="195">
        <f t="shared" si="1"/>
        <v>0</v>
      </c>
      <c r="R51" s="195">
        <f t="shared" si="1"/>
        <v>0</v>
      </c>
      <c r="S51" s="195">
        <f t="shared" si="1"/>
        <v>0</v>
      </c>
      <c r="T51" s="195">
        <f t="shared" si="1"/>
        <v>0</v>
      </c>
      <c r="U51" s="195">
        <f t="shared" si="1"/>
        <v>0</v>
      </c>
    </row>
    <row r="52" spans="1:21" ht="13.5" thickTop="1" x14ac:dyDescent="0.2"/>
  </sheetData>
  <sheetProtection sheet="1" objects="1" scenarios="1" insertRows="0" selectLockedCells="1"/>
  <phoneticPr fontId="0" type="noConversion"/>
  <printOptions horizontalCentered="1"/>
  <pageMargins left="0.75" right="0.75" top="1" bottom="1" header="0.5" footer="0.5"/>
  <pageSetup paperSize="9" scale="69" orientation="landscape" horizontalDpi="300" r:id="rId1"/>
  <headerFooter alignWithMargins="0">
    <oddFooter>&amp;C&amp;"Arial,Bold"CB4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FAA8-A53F-480F-AB97-1721975FB47C}">
  <sheetPr>
    <tabColor rgb="FFFFFF00"/>
    <pageSetUpPr fitToPage="1"/>
  </sheetPr>
  <dimension ref="A1:V52"/>
  <sheetViews>
    <sheetView zoomScaleNormal="100"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4.5703125" style="10" customWidth="1"/>
    <col min="2" max="2" width="7.5703125" style="10" customWidth="1"/>
    <col min="3" max="3" width="30.5703125" style="10" customWidth="1"/>
    <col min="4" max="20" width="8.5703125" style="10" customWidth="1"/>
    <col min="21" max="21" width="8.85546875" style="136"/>
    <col min="22" max="16384" width="8.85546875" style="10"/>
  </cols>
  <sheetData>
    <row r="1" spans="1:22" x14ac:dyDescent="0.2">
      <c r="A1" s="84" t="s">
        <v>54</v>
      </c>
      <c r="C1" s="244">
        <f>'CB1.1 Summ of Recpts and Paymts'!B1</f>
        <v>0</v>
      </c>
    </row>
    <row r="2" spans="1:22" x14ac:dyDescent="0.2">
      <c r="G2" s="249" t="str">
        <f>"Statement of Payments for the Month of February "&amp;Instructions!$C$9</f>
        <v xml:space="preserve">Statement of Payments for the Month of February </v>
      </c>
      <c r="H2" s="194"/>
      <c r="I2" s="194"/>
      <c r="J2" s="194"/>
      <c r="K2" s="194"/>
      <c r="L2" s="130"/>
    </row>
    <row r="4" spans="1:22" x14ac:dyDescent="0.2">
      <c r="A4" s="91">
        <v>1</v>
      </c>
      <c r="B4" s="91">
        <v>2</v>
      </c>
      <c r="C4" s="91">
        <v>3</v>
      </c>
      <c r="D4" s="91">
        <v>4</v>
      </c>
      <c r="E4" s="91">
        <v>5</v>
      </c>
      <c r="F4" s="91">
        <v>6</v>
      </c>
      <c r="G4" s="91">
        <v>7</v>
      </c>
      <c r="H4" s="91">
        <v>8</v>
      </c>
      <c r="I4" s="91">
        <v>9</v>
      </c>
      <c r="J4" s="91">
        <v>10</v>
      </c>
      <c r="K4" s="91">
        <v>11</v>
      </c>
      <c r="L4" s="91">
        <v>12</v>
      </c>
      <c r="M4" s="91">
        <v>13</v>
      </c>
      <c r="N4" s="91">
        <v>14</v>
      </c>
      <c r="O4" s="91">
        <v>15</v>
      </c>
      <c r="P4" s="91">
        <v>16</v>
      </c>
      <c r="Q4" s="91">
        <v>17</v>
      </c>
      <c r="R4" s="91">
        <v>18</v>
      </c>
      <c r="S4" s="91">
        <v>19</v>
      </c>
      <c r="T4" s="91">
        <v>20</v>
      </c>
      <c r="U4" s="135">
        <v>21</v>
      </c>
    </row>
    <row r="5" spans="1:22" ht="33.75" x14ac:dyDescent="0.2">
      <c r="A5" s="94" t="s">
        <v>39</v>
      </c>
      <c r="B5" s="94" t="s">
        <v>45</v>
      </c>
      <c r="C5" s="94" t="s">
        <v>40</v>
      </c>
      <c r="D5" s="253" t="str">
        <f>'CB1.1 Summ of Recpts and Paymts'!B25</f>
        <v>MISC EXPENSE</v>
      </c>
      <c r="E5" s="253" t="str">
        <f>'CB1.1 Summ of Recpts and Paymts'!C25</f>
        <v>BANK CHARGES</v>
      </c>
      <c r="F5" s="253" t="str">
        <f>'CB1.1 Summ of Recpts and Paymts'!D25</f>
        <v>SPECIAL ACTIVITY</v>
      </c>
      <c r="G5" s="253" t="str">
        <f>'CB1.1 Summ of Recpts and Paymts'!E25</f>
        <v>REGIST FEES</v>
      </c>
      <c r="H5" s="253" t="str">
        <f>'CB1.1 Summ of Recpts and Paymts'!F25</f>
        <v>ELECT RATES INSUR</v>
      </c>
      <c r="I5" s="253" t="str">
        <f>'CB1.1 Summ of Recpts and Paymts'!G25</f>
        <v>FUND RAISING</v>
      </c>
      <c r="J5" s="253" t="str">
        <f>'CB1.1 Summ of Recpts and Paymts'!H25</f>
        <v>MAJOR EQUIP/ BUILDINGS</v>
      </c>
      <c r="K5" s="253" t="str">
        <f>'CB1.1 Summ of Recpts and Paymts'!I25</f>
        <v>REPAIRS MAINT</v>
      </c>
      <c r="L5" s="253" t="str">
        <f>'CB1.1 Summ of Recpts and Paymts'!J25</f>
        <v>LOAN REPYMT</v>
      </c>
      <c r="M5" s="253" t="str">
        <f>'CB1.1 Summ of Recpts and Paymts'!K25</f>
        <v>INVEST (FORM.DEPOSIT)</v>
      </c>
      <c r="N5" s="253" t="str">
        <f>'CB1.1 Summ of Recpts and Paymts'!L25</f>
        <v>JOEY FUNDS</v>
      </c>
      <c r="O5" s="253" t="str">
        <f>'CB1.1 Summ of Recpts and Paymts'!M25</f>
        <v>CUB FUNDS</v>
      </c>
      <c r="P5" s="253" t="str">
        <f>'CB1.1 Summ of Recpts and Paymts'!N25</f>
        <v>SCOUT FUNDS</v>
      </c>
      <c r="Q5" s="253" t="str">
        <f>'CB1.1 Summ of Recpts and Paymts'!O25</f>
        <v>VENTURER FUNDS</v>
      </c>
      <c r="R5" s="253" t="str">
        <f>'CB1.1 Summ of Recpts and Paymts'!P25</f>
        <v>LEADER COSTS</v>
      </c>
      <c r="S5" s="253" t="str">
        <f>'CB1.1 Summ of Recpts and Paymts'!Q25</f>
        <v>SPARE 1</v>
      </c>
      <c r="T5" s="253" t="str">
        <f>'CB1.1 Summ of Recpts and Paymts'!R25</f>
        <v>SPARE 2</v>
      </c>
      <c r="U5" s="253" t="str">
        <f>'CB1.1 Summ of Recpts and Paymts'!S25</f>
        <v>CHEQUE AMOUNT</v>
      </c>
      <c r="V5" s="191"/>
    </row>
    <row r="6" spans="1:22" x14ac:dyDescent="0.2">
      <c r="A6" s="6"/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33"/>
      <c r="O6" s="33"/>
      <c r="P6" s="33"/>
      <c r="Q6" s="33"/>
      <c r="R6" s="33"/>
      <c r="S6" s="33"/>
      <c r="T6" s="8"/>
      <c r="U6" s="61">
        <f>SUM(D6:T6)</f>
        <v>0</v>
      </c>
    </row>
    <row r="7" spans="1:22" x14ac:dyDescent="0.2">
      <c r="A7" s="6"/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61">
        <f t="shared" ref="U7:U50" si="0">SUM(D7:T7)</f>
        <v>0</v>
      </c>
    </row>
    <row r="8" spans="1:22" x14ac:dyDescent="0.2">
      <c r="A8" s="6"/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61">
        <f t="shared" si="0"/>
        <v>0</v>
      </c>
    </row>
    <row r="9" spans="1:22" x14ac:dyDescent="0.2">
      <c r="A9" s="6"/>
      <c r="B9" s="7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61">
        <f t="shared" si="0"/>
        <v>0</v>
      </c>
    </row>
    <row r="10" spans="1:22" x14ac:dyDescent="0.2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61">
        <f t="shared" si="0"/>
        <v>0</v>
      </c>
    </row>
    <row r="11" spans="1:22" x14ac:dyDescent="0.2">
      <c r="A11" s="6"/>
      <c r="B11" s="7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61">
        <f t="shared" si="0"/>
        <v>0</v>
      </c>
    </row>
    <row r="12" spans="1:22" x14ac:dyDescent="0.2">
      <c r="A12" s="6"/>
      <c r="B12" s="7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61">
        <f t="shared" si="0"/>
        <v>0</v>
      </c>
    </row>
    <row r="13" spans="1:22" x14ac:dyDescent="0.2">
      <c r="A13" s="6"/>
      <c r="B13" s="7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61">
        <f t="shared" si="0"/>
        <v>0</v>
      </c>
    </row>
    <row r="14" spans="1:22" x14ac:dyDescent="0.2">
      <c r="A14" s="6"/>
      <c r="B14" s="7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61">
        <f t="shared" si="0"/>
        <v>0</v>
      </c>
    </row>
    <row r="15" spans="1:22" x14ac:dyDescent="0.2">
      <c r="A15" s="6"/>
      <c r="B15" s="7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61">
        <f t="shared" si="0"/>
        <v>0</v>
      </c>
    </row>
    <row r="16" spans="1:22" x14ac:dyDescent="0.2">
      <c r="A16" s="6"/>
      <c r="B16" s="7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61">
        <f t="shared" si="0"/>
        <v>0</v>
      </c>
    </row>
    <row r="17" spans="1:21" x14ac:dyDescent="0.2">
      <c r="A17" s="6"/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61">
        <f t="shared" si="0"/>
        <v>0</v>
      </c>
    </row>
    <row r="18" spans="1:21" x14ac:dyDescent="0.2">
      <c r="A18" s="6"/>
      <c r="B18" s="7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61">
        <f t="shared" si="0"/>
        <v>0</v>
      </c>
    </row>
    <row r="19" spans="1:21" x14ac:dyDescent="0.2">
      <c r="A19" s="6"/>
      <c r="B19" s="7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61">
        <f t="shared" si="0"/>
        <v>0</v>
      </c>
    </row>
    <row r="20" spans="1:21" x14ac:dyDescent="0.2">
      <c r="A20" s="6"/>
      <c r="B20" s="7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61">
        <f t="shared" si="0"/>
        <v>0</v>
      </c>
    </row>
    <row r="21" spans="1:21" x14ac:dyDescent="0.2">
      <c r="A21" s="6"/>
      <c r="B21" s="7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61">
        <f t="shared" si="0"/>
        <v>0</v>
      </c>
    </row>
    <row r="22" spans="1:21" x14ac:dyDescent="0.2">
      <c r="A22" s="6"/>
      <c r="B22" s="7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61">
        <f t="shared" si="0"/>
        <v>0</v>
      </c>
    </row>
    <row r="23" spans="1:21" x14ac:dyDescent="0.2">
      <c r="A23" s="6"/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61">
        <f t="shared" si="0"/>
        <v>0</v>
      </c>
    </row>
    <row r="24" spans="1:21" x14ac:dyDescent="0.2">
      <c r="A24" s="6"/>
      <c r="B24" s="7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61">
        <f t="shared" si="0"/>
        <v>0</v>
      </c>
    </row>
    <row r="25" spans="1:21" x14ac:dyDescent="0.2">
      <c r="A25" s="6"/>
      <c r="B25" s="7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61">
        <f t="shared" si="0"/>
        <v>0</v>
      </c>
    </row>
    <row r="26" spans="1:21" x14ac:dyDescent="0.2">
      <c r="A26" s="6"/>
      <c r="B26" s="7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61">
        <f t="shared" si="0"/>
        <v>0</v>
      </c>
    </row>
    <row r="27" spans="1:21" x14ac:dyDescent="0.2">
      <c r="A27" s="6"/>
      <c r="B27" s="7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61">
        <f t="shared" si="0"/>
        <v>0</v>
      </c>
    </row>
    <row r="28" spans="1:21" x14ac:dyDescent="0.2">
      <c r="A28" s="6"/>
      <c r="B28" s="7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61">
        <f t="shared" si="0"/>
        <v>0</v>
      </c>
    </row>
    <row r="29" spans="1:21" x14ac:dyDescent="0.2">
      <c r="A29" s="6"/>
      <c r="B29" s="7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61">
        <f t="shared" si="0"/>
        <v>0</v>
      </c>
    </row>
    <row r="30" spans="1:21" x14ac:dyDescent="0.2">
      <c r="A30" s="6"/>
      <c r="B30" s="7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61">
        <f t="shared" si="0"/>
        <v>0</v>
      </c>
    </row>
    <row r="31" spans="1:21" x14ac:dyDescent="0.2">
      <c r="A31" s="6"/>
      <c r="B31" s="7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61">
        <f t="shared" si="0"/>
        <v>0</v>
      </c>
    </row>
    <row r="32" spans="1:21" x14ac:dyDescent="0.2">
      <c r="A32" s="6"/>
      <c r="B32" s="7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61">
        <f t="shared" si="0"/>
        <v>0</v>
      </c>
    </row>
    <row r="33" spans="1:21" x14ac:dyDescent="0.2">
      <c r="A33" s="6"/>
      <c r="B33" s="7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61">
        <f t="shared" si="0"/>
        <v>0</v>
      </c>
    </row>
    <row r="34" spans="1:21" x14ac:dyDescent="0.2">
      <c r="A34" s="6"/>
      <c r="B34" s="7"/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61">
        <f t="shared" si="0"/>
        <v>0</v>
      </c>
    </row>
    <row r="35" spans="1:21" x14ac:dyDescent="0.2">
      <c r="A35" s="6"/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61">
        <f t="shared" si="0"/>
        <v>0</v>
      </c>
    </row>
    <row r="36" spans="1:21" x14ac:dyDescent="0.2">
      <c r="A36" s="6"/>
      <c r="B36" s="7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61">
        <f t="shared" si="0"/>
        <v>0</v>
      </c>
    </row>
    <row r="37" spans="1:21" x14ac:dyDescent="0.2">
      <c r="A37" s="6"/>
      <c r="B37" s="7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61">
        <f t="shared" si="0"/>
        <v>0</v>
      </c>
    </row>
    <row r="38" spans="1:21" x14ac:dyDescent="0.2">
      <c r="A38" s="6"/>
      <c r="B38" s="7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61">
        <f t="shared" si="0"/>
        <v>0</v>
      </c>
    </row>
    <row r="39" spans="1:21" x14ac:dyDescent="0.2">
      <c r="A39" s="6"/>
      <c r="B39" s="7"/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61">
        <f t="shared" si="0"/>
        <v>0</v>
      </c>
    </row>
    <row r="40" spans="1:21" x14ac:dyDescent="0.2">
      <c r="A40" s="6"/>
      <c r="B40" s="7"/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1">
        <f t="shared" si="0"/>
        <v>0</v>
      </c>
    </row>
    <row r="41" spans="1:21" x14ac:dyDescent="0.2">
      <c r="A41" s="6"/>
      <c r="B41" s="7"/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61">
        <f t="shared" si="0"/>
        <v>0</v>
      </c>
    </row>
    <row r="42" spans="1:21" x14ac:dyDescent="0.2">
      <c r="A42" s="6"/>
      <c r="B42" s="7"/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61">
        <f t="shared" si="0"/>
        <v>0</v>
      </c>
    </row>
    <row r="43" spans="1:21" x14ac:dyDescent="0.2">
      <c r="A43" s="6"/>
      <c r="B43" s="7"/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>
        <f t="shared" si="0"/>
        <v>0</v>
      </c>
    </row>
    <row r="44" spans="1:21" x14ac:dyDescent="0.2">
      <c r="A44" s="6"/>
      <c r="B44" s="7"/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61">
        <f t="shared" si="0"/>
        <v>0</v>
      </c>
    </row>
    <row r="45" spans="1:21" x14ac:dyDescent="0.2">
      <c r="A45" s="6"/>
      <c r="B45" s="7"/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61">
        <f t="shared" si="0"/>
        <v>0</v>
      </c>
    </row>
    <row r="46" spans="1:21" x14ac:dyDescent="0.2">
      <c r="A46" s="6"/>
      <c r="B46" s="7"/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61">
        <f t="shared" si="0"/>
        <v>0</v>
      </c>
    </row>
    <row r="47" spans="1:21" x14ac:dyDescent="0.2">
      <c r="A47" s="6"/>
      <c r="B47" s="7"/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61">
        <f t="shared" si="0"/>
        <v>0</v>
      </c>
    </row>
    <row r="48" spans="1:21" x14ac:dyDescent="0.2">
      <c r="A48" s="6"/>
      <c r="B48" s="7"/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61">
        <f t="shared" si="0"/>
        <v>0</v>
      </c>
    </row>
    <row r="49" spans="1:21" x14ac:dyDescent="0.2">
      <c r="A49" s="6"/>
      <c r="B49" s="7"/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61">
        <f t="shared" si="0"/>
        <v>0</v>
      </c>
    </row>
    <row r="50" spans="1:21" x14ac:dyDescent="0.2">
      <c r="A50" s="6"/>
      <c r="B50" s="7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61">
        <f t="shared" si="0"/>
        <v>0</v>
      </c>
    </row>
    <row r="51" spans="1:21" ht="13.5" thickBot="1" x14ac:dyDescent="0.25">
      <c r="A51" s="192" t="s">
        <v>44</v>
      </c>
      <c r="B51" s="193"/>
      <c r="C51" s="193"/>
      <c r="D51" s="195">
        <f t="shared" ref="D51:U51" si="1">SUM(D6:D50)</f>
        <v>0</v>
      </c>
      <c r="E51" s="195">
        <f t="shared" si="1"/>
        <v>0</v>
      </c>
      <c r="F51" s="195">
        <f t="shared" si="1"/>
        <v>0</v>
      </c>
      <c r="G51" s="195">
        <f t="shared" si="1"/>
        <v>0</v>
      </c>
      <c r="H51" s="195">
        <f t="shared" si="1"/>
        <v>0</v>
      </c>
      <c r="I51" s="195">
        <f t="shared" si="1"/>
        <v>0</v>
      </c>
      <c r="J51" s="195">
        <f t="shared" si="1"/>
        <v>0</v>
      </c>
      <c r="K51" s="195">
        <f t="shared" si="1"/>
        <v>0</v>
      </c>
      <c r="L51" s="195">
        <f t="shared" si="1"/>
        <v>0</v>
      </c>
      <c r="M51" s="195">
        <f t="shared" si="1"/>
        <v>0</v>
      </c>
      <c r="N51" s="195">
        <f t="shared" si="1"/>
        <v>0</v>
      </c>
      <c r="O51" s="195">
        <f t="shared" si="1"/>
        <v>0</v>
      </c>
      <c r="P51" s="195">
        <f t="shared" si="1"/>
        <v>0</v>
      </c>
      <c r="Q51" s="195">
        <f t="shared" si="1"/>
        <v>0</v>
      </c>
      <c r="R51" s="195">
        <f t="shared" si="1"/>
        <v>0</v>
      </c>
      <c r="S51" s="195">
        <f t="shared" si="1"/>
        <v>0</v>
      </c>
      <c r="T51" s="195">
        <f t="shared" si="1"/>
        <v>0</v>
      </c>
      <c r="U51" s="195">
        <f t="shared" si="1"/>
        <v>0</v>
      </c>
    </row>
    <row r="52" spans="1:21" ht="13.5" thickTop="1" x14ac:dyDescent="0.2"/>
  </sheetData>
  <sheetProtection sheet="1" objects="1" scenarios="1" insertRows="0" selectLockedCells="1"/>
  <phoneticPr fontId="0" type="noConversion"/>
  <printOptions horizontalCentered="1"/>
  <pageMargins left="0.75" right="0.75" top="1" bottom="1" header="0.5" footer="0.5"/>
  <pageSetup paperSize="9" scale="69" orientation="landscape" horizontalDpi="300" verticalDpi="300" r:id="rId1"/>
  <headerFooter alignWithMargins="0">
    <oddFooter>&amp;C&amp;"Arial,Bold"CB4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4DD83-69C1-4353-98E4-5AAD5443FD18}">
  <sheetPr>
    <tabColor rgb="FFFFFF00"/>
    <pageSetUpPr fitToPage="1"/>
  </sheetPr>
  <dimension ref="A1:V52"/>
  <sheetViews>
    <sheetView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4.5703125" style="10" customWidth="1"/>
    <col min="2" max="2" width="7.5703125" style="10" customWidth="1"/>
    <col min="3" max="3" width="30.5703125" style="10" customWidth="1"/>
    <col min="4" max="20" width="8.5703125" style="10" customWidth="1"/>
    <col min="21" max="21" width="8.85546875" style="136"/>
    <col min="22" max="16384" width="8.85546875" style="10"/>
  </cols>
  <sheetData>
    <row r="1" spans="1:22" x14ac:dyDescent="0.2">
      <c r="A1" s="84" t="s">
        <v>54</v>
      </c>
      <c r="C1" s="244">
        <f>'CB1.1 Summ of Recpts and Paymts'!B1</f>
        <v>0</v>
      </c>
    </row>
    <row r="2" spans="1:22" x14ac:dyDescent="0.2">
      <c r="G2" s="249" t="str">
        <f>"Statement of Payments for the Month of March "&amp;Instructions!$C$9</f>
        <v xml:space="preserve">Statement of Payments for the Month of March </v>
      </c>
      <c r="L2" s="130"/>
    </row>
    <row r="4" spans="1:22" x14ac:dyDescent="0.2">
      <c r="A4" s="91">
        <v>1</v>
      </c>
      <c r="B4" s="91">
        <v>2</v>
      </c>
      <c r="C4" s="91">
        <v>3</v>
      </c>
      <c r="D4" s="91">
        <v>4</v>
      </c>
      <c r="E4" s="91">
        <v>5</v>
      </c>
      <c r="F4" s="91">
        <v>6</v>
      </c>
      <c r="G4" s="91">
        <v>7</v>
      </c>
      <c r="H4" s="91">
        <v>8</v>
      </c>
      <c r="I4" s="91">
        <v>9</v>
      </c>
      <c r="J4" s="91">
        <v>10</v>
      </c>
      <c r="K4" s="91">
        <v>11</v>
      </c>
      <c r="L4" s="91">
        <v>12</v>
      </c>
      <c r="M4" s="91">
        <v>13</v>
      </c>
      <c r="N4" s="91">
        <v>14</v>
      </c>
      <c r="O4" s="91">
        <v>15</v>
      </c>
      <c r="P4" s="91">
        <v>16</v>
      </c>
      <c r="Q4" s="91">
        <v>17</v>
      </c>
      <c r="R4" s="91">
        <v>18</v>
      </c>
      <c r="S4" s="91">
        <v>19</v>
      </c>
      <c r="T4" s="91">
        <v>20</v>
      </c>
      <c r="U4" s="135">
        <v>21</v>
      </c>
    </row>
    <row r="5" spans="1:22" ht="33.75" x14ac:dyDescent="0.2">
      <c r="A5" s="94" t="s">
        <v>39</v>
      </c>
      <c r="B5" s="94" t="s">
        <v>45</v>
      </c>
      <c r="C5" s="94" t="s">
        <v>40</v>
      </c>
      <c r="D5" s="253" t="str">
        <f>'CB1.1 Summ of Recpts and Paymts'!B25</f>
        <v>MISC EXPENSE</v>
      </c>
      <c r="E5" s="253" t="str">
        <f>'CB1.1 Summ of Recpts and Paymts'!C25</f>
        <v>BANK CHARGES</v>
      </c>
      <c r="F5" s="253" t="str">
        <f>'CB1.1 Summ of Recpts and Paymts'!D25</f>
        <v>SPECIAL ACTIVITY</v>
      </c>
      <c r="G5" s="253" t="str">
        <f>'CB1.1 Summ of Recpts and Paymts'!E25</f>
        <v>REGIST FEES</v>
      </c>
      <c r="H5" s="253" t="str">
        <f>'CB1.1 Summ of Recpts and Paymts'!F25</f>
        <v>ELECT RATES INSUR</v>
      </c>
      <c r="I5" s="253" t="str">
        <f>'CB1.1 Summ of Recpts and Paymts'!G25</f>
        <v>FUND RAISING</v>
      </c>
      <c r="J5" s="253" t="str">
        <f>'CB1.1 Summ of Recpts and Paymts'!H25</f>
        <v>MAJOR EQUIP/ BUILDINGS</v>
      </c>
      <c r="K5" s="253" t="str">
        <f>'CB1.1 Summ of Recpts and Paymts'!I25</f>
        <v>REPAIRS MAINT</v>
      </c>
      <c r="L5" s="253" t="str">
        <f>'CB1.1 Summ of Recpts and Paymts'!J25</f>
        <v>LOAN REPYMT</v>
      </c>
      <c r="M5" s="253" t="str">
        <f>'CB1.1 Summ of Recpts and Paymts'!K25</f>
        <v>INVEST (FORM.DEPOSIT)</v>
      </c>
      <c r="N5" s="253" t="str">
        <f>'CB1.1 Summ of Recpts and Paymts'!L25</f>
        <v>JOEY FUNDS</v>
      </c>
      <c r="O5" s="253" t="str">
        <f>'CB1.1 Summ of Recpts and Paymts'!M25</f>
        <v>CUB FUNDS</v>
      </c>
      <c r="P5" s="253" t="str">
        <f>'CB1.1 Summ of Recpts and Paymts'!N25</f>
        <v>SCOUT FUNDS</v>
      </c>
      <c r="Q5" s="253" t="str">
        <f>'CB1.1 Summ of Recpts and Paymts'!O25</f>
        <v>VENTURER FUNDS</v>
      </c>
      <c r="R5" s="253" t="str">
        <f>'CB1.1 Summ of Recpts and Paymts'!P25</f>
        <v>LEADER COSTS</v>
      </c>
      <c r="S5" s="253" t="str">
        <f>'CB1.1 Summ of Recpts and Paymts'!Q25</f>
        <v>SPARE 1</v>
      </c>
      <c r="T5" s="253" t="str">
        <f>'CB1.1 Summ of Recpts and Paymts'!R25</f>
        <v>SPARE 2</v>
      </c>
      <c r="U5" s="253" t="str">
        <f>'CB1.1 Summ of Recpts and Paymts'!S25</f>
        <v>CHEQUE AMOUNT</v>
      </c>
      <c r="V5" s="253"/>
    </row>
    <row r="6" spans="1:22" x14ac:dyDescent="0.2">
      <c r="A6" s="6"/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33"/>
      <c r="O6" s="33"/>
      <c r="P6" s="33"/>
      <c r="Q6" s="33"/>
      <c r="R6" s="33"/>
      <c r="S6" s="33"/>
      <c r="T6" s="8"/>
      <c r="U6" s="61">
        <f>SUM(D6:T6)</f>
        <v>0</v>
      </c>
    </row>
    <row r="7" spans="1:22" x14ac:dyDescent="0.2">
      <c r="A7" s="6"/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61">
        <f t="shared" ref="U7:U50" si="0">SUM(D7:T7)</f>
        <v>0</v>
      </c>
    </row>
    <row r="8" spans="1:22" x14ac:dyDescent="0.2">
      <c r="A8" s="6"/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61">
        <f t="shared" si="0"/>
        <v>0</v>
      </c>
    </row>
    <row r="9" spans="1:22" x14ac:dyDescent="0.2">
      <c r="A9" s="6"/>
      <c r="B9" s="7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61">
        <f t="shared" si="0"/>
        <v>0</v>
      </c>
    </row>
    <row r="10" spans="1:22" x14ac:dyDescent="0.2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61">
        <f t="shared" si="0"/>
        <v>0</v>
      </c>
    </row>
    <row r="11" spans="1:22" x14ac:dyDescent="0.2">
      <c r="A11" s="6"/>
      <c r="B11" s="7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61">
        <f t="shared" si="0"/>
        <v>0</v>
      </c>
    </row>
    <row r="12" spans="1:22" x14ac:dyDescent="0.2">
      <c r="A12" s="6"/>
      <c r="B12" s="7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61">
        <f t="shared" si="0"/>
        <v>0</v>
      </c>
    </row>
    <row r="13" spans="1:22" x14ac:dyDescent="0.2">
      <c r="A13" s="6"/>
      <c r="B13" s="7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61">
        <f t="shared" si="0"/>
        <v>0</v>
      </c>
    </row>
    <row r="14" spans="1:22" x14ac:dyDescent="0.2">
      <c r="A14" s="6"/>
      <c r="B14" s="7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61">
        <f t="shared" si="0"/>
        <v>0</v>
      </c>
    </row>
    <row r="15" spans="1:22" x14ac:dyDescent="0.2">
      <c r="A15" s="6"/>
      <c r="B15" s="7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61">
        <f t="shared" si="0"/>
        <v>0</v>
      </c>
    </row>
    <row r="16" spans="1:22" x14ac:dyDescent="0.2">
      <c r="A16" s="6"/>
      <c r="B16" s="7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61">
        <f t="shared" si="0"/>
        <v>0</v>
      </c>
    </row>
    <row r="17" spans="1:21" x14ac:dyDescent="0.2">
      <c r="A17" s="6"/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61">
        <f t="shared" si="0"/>
        <v>0</v>
      </c>
    </row>
    <row r="18" spans="1:21" x14ac:dyDescent="0.2">
      <c r="A18" s="6"/>
      <c r="B18" s="7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61">
        <f t="shared" si="0"/>
        <v>0</v>
      </c>
    </row>
    <row r="19" spans="1:21" x14ac:dyDescent="0.2">
      <c r="A19" s="6"/>
      <c r="B19" s="7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61">
        <f t="shared" si="0"/>
        <v>0</v>
      </c>
    </row>
    <row r="20" spans="1:21" x14ac:dyDescent="0.2">
      <c r="A20" s="6"/>
      <c r="B20" s="7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61">
        <f t="shared" si="0"/>
        <v>0</v>
      </c>
    </row>
    <row r="21" spans="1:21" x14ac:dyDescent="0.2">
      <c r="A21" s="6"/>
      <c r="B21" s="7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61">
        <f t="shared" si="0"/>
        <v>0</v>
      </c>
    </row>
    <row r="22" spans="1:21" x14ac:dyDescent="0.2">
      <c r="A22" s="6"/>
      <c r="B22" s="7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61">
        <f t="shared" si="0"/>
        <v>0</v>
      </c>
    </row>
    <row r="23" spans="1:21" x14ac:dyDescent="0.2">
      <c r="A23" s="6"/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61">
        <f t="shared" si="0"/>
        <v>0</v>
      </c>
    </row>
    <row r="24" spans="1:21" x14ac:dyDescent="0.2">
      <c r="A24" s="6"/>
      <c r="B24" s="7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61">
        <f t="shared" si="0"/>
        <v>0</v>
      </c>
    </row>
    <row r="25" spans="1:21" x14ac:dyDescent="0.2">
      <c r="A25" s="6"/>
      <c r="B25" s="7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61">
        <f t="shared" si="0"/>
        <v>0</v>
      </c>
    </row>
    <row r="26" spans="1:21" x14ac:dyDescent="0.2">
      <c r="A26" s="6"/>
      <c r="B26" s="7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61">
        <f t="shared" si="0"/>
        <v>0</v>
      </c>
    </row>
    <row r="27" spans="1:21" x14ac:dyDescent="0.2">
      <c r="A27" s="6"/>
      <c r="B27" s="7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61">
        <f t="shared" si="0"/>
        <v>0</v>
      </c>
    </row>
    <row r="28" spans="1:21" x14ac:dyDescent="0.2">
      <c r="A28" s="6"/>
      <c r="B28" s="7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61">
        <f t="shared" si="0"/>
        <v>0</v>
      </c>
    </row>
    <row r="29" spans="1:21" x14ac:dyDescent="0.2">
      <c r="A29" s="6"/>
      <c r="B29" s="7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61">
        <f t="shared" si="0"/>
        <v>0</v>
      </c>
    </row>
    <row r="30" spans="1:21" x14ac:dyDescent="0.2">
      <c r="A30" s="6"/>
      <c r="B30" s="7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61">
        <f t="shared" si="0"/>
        <v>0</v>
      </c>
    </row>
    <row r="31" spans="1:21" x14ac:dyDescent="0.2">
      <c r="A31" s="6"/>
      <c r="B31" s="7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61">
        <f t="shared" si="0"/>
        <v>0</v>
      </c>
    </row>
    <row r="32" spans="1:21" x14ac:dyDescent="0.2">
      <c r="A32" s="6"/>
      <c r="B32" s="7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61">
        <f t="shared" si="0"/>
        <v>0</v>
      </c>
    </row>
    <row r="33" spans="1:21" x14ac:dyDescent="0.2">
      <c r="A33" s="6"/>
      <c r="B33" s="7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61">
        <f t="shared" si="0"/>
        <v>0</v>
      </c>
    </row>
    <row r="34" spans="1:21" x14ac:dyDescent="0.2">
      <c r="A34" s="6"/>
      <c r="B34" s="7"/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61">
        <f t="shared" si="0"/>
        <v>0</v>
      </c>
    </row>
    <row r="35" spans="1:21" x14ac:dyDescent="0.2">
      <c r="A35" s="6"/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61">
        <f t="shared" si="0"/>
        <v>0</v>
      </c>
    </row>
    <row r="36" spans="1:21" x14ac:dyDescent="0.2">
      <c r="A36" s="6"/>
      <c r="B36" s="7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61">
        <f t="shared" si="0"/>
        <v>0</v>
      </c>
    </row>
    <row r="37" spans="1:21" x14ac:dyDescent="0.2">
      <c r="A37" s="6"/>
      <c r="B37" s="7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61">
        <f t="shared" si="0"/>
        <v>0</v>
      </c>
    </row>
    <row r="38" spans="1:21" x14ac:dyDescent="0.2">
      <c r="A38" s="6"/>
      <c r="B38" s="7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61">
        <f t="shared" si="0"/>
        <v>0</v>
      </c>
    </row>
    <row r="39" spans="1:21" x14ac:dyDescent="0.2">
      <c r="A39" s="6"/>
      <c r="B39" s="7"/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61">
        <f t="shared" si="0"/>
        <v>0</v>
      </c>
    </row>
    <row r="40" spans="1:21" x14ac:dyDescent="0.2">
      <c r="A40" s="6"/>
      <c r="B40" s="7"/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1">
        <f t="shared" si="0"/>
        <v>0</v>
      </c>
    </row>
    <row r="41" spans="1:21" x14ac:dyDescent="0.2">
      <c r="A41" s="6"/>
      <c r="B41" s="7"/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61">
        <f t="shared" si="0"/>
        <v>0</v>
      </c>
    </row>
    <row r="42" spans="1:21" x14ac:dyDescent="0.2">
      <c r="A42" s="6"/>
      <c r="B42" s="7"/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61">
        <f t="shared" si="0"/>
        <v>0</v>
      </c>
    </row>
    <row r="43" spans="1:21" x14ac:dyDescent="0.2">
      <c r="A43" s="6"/>
      <c r="B43" s="7"/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>
        <f t="shared" si="0"/>
        <v>0</v>
      </c>
    </row>
    <row r="44" spans="1:21" x14ac:dyDescent="0.2">
      <c r="A44" s="6"/>
      <c r="B44" s="7"/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61">
        <f t="shared" si="0"/>
        <v>0</v>
      </c>
    </row>
    <row r="45" spans="1:21" x14ac:dyDescent="0.2">
      <c r="A45" s="6"/>
      <c r="B45" s="7"/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61">
        <f t="shared" si="0"/>
        <v>0</v>
      </c>
    </row>
    <row r="46" spans="1:21" x14ac:dyDescent="0.2">
      <c r="A46" s="6"/>
      <c r="B46" s="7"/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61">
        <f t="shared" si="0"/>
        <v>0</v>
      </c>
    </row>
    <row r="47" spans="1:21" x14ac:dyDescent="0.2">
      <c r="A47" s="6"/>
      <c r="B47" s="7"/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61">
        <f t="shared" si="0"/>
        <v>0</v>
      </c>
    </row>
    <row r="48" spans="1:21" x14ac:dyDescent="0.2">
      <c r="A48" s="6"/>
      <c r="B48" s="7"/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61">
        <f t="shared" si="0"/>
        <v>0</v>
      </c>
    </row>
    <row r="49" spans="1:21" x14ac:dyDescent="0.2">
      <c r="A49" s="6"/>
      <c r="B49" s="7"/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61">
        <f t="shared" si="0"/>
        <v>0</v>
      </c>
    </row>
    <row r="50" spans="1:21" x14ac:dyDescent="0.2">
      <c r="A50" s="6"/>
      <c r="B50" s="7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61">
        <f t="shared" si="0"/>
        <v>0</v>
      </c>
    </row>
    <row r="51" spans="1:21" ht="13.5" thickBot="1" x14ac:dyDescent="0.25">
      <c r="A51" s="192" t="s">
        <v>44</v>
      </c>
      <c r="B51" s="193"/>
      <c r="C51" s="193"/>
      <c r="D51" s="195">
        <f t="shared" ref="D51:U51" si="1">SUM(D6:D50)</f>
        <v>0</v>
      </c>
      <c r="E51" s="195">
        <f t="shared" si="1"/>
        <v>0</v>
      </c>
      <c r="F51" s="195">
        <f t="shared" si="1"/>
        <v>0</v>
      </c>
      <c r="G51" s="195">
        <f t="shared" si="1"/>
        <v>0</v>
      </c>
      <c r="H51" s="195">
        <f t="shared" si="1"/>
        <v>0</v>
      </c>
      <c r="I51" s="195">
        <f t="shared" si="1"/>
        <v>0</v>
      </c>
      <c r="J51" s="195">
        <f t="shared" si="1"/>
        <v>0</v>
      </c>
      <c r="K51" s="195">
        <f t="shared" si="1"/>
        <v>0</v>
      </c>
      <c r="L51" s="195">
        <f t="shared" si="1"/>
        <v>0</v>
      </c>
      <c r="M51" s="195">
        <f t="shared" si="1"/>
        <v>0</v>
      </c>
      <c r="N51" s="195">
        <f t="shared" si="1"/>
        <v>0</v>
      </c>
      <c r="O51" s="195">
        <f t="shared" si="1"/>
        <v>0</v>
      </c>
      <c r="P51" s="195">
        <f t="shared" si="1"/>
        <v>0</v>
      </c>
      <c r="Q51" s="195">
        <f t="shared" si="1"/>
        <v>0</v>
      </c>
      <c r="R51" s="195">
        <f t="shared" si="1"/>
        <v>0</v>
      </c>
      <c r="S51" s="195">
        <f t="shared" si="1"/>
        <v>0</v>
      </c>
      <c r="T51" s="195">
        <f t="shared" si="1"/>
        <v>0</v>
      </c>
      <c r="U51" s="195">
        <f t="shared" si="1"/>
        <v>0</v>
      </c>
    </row>
    <row r="52" spans="1:21" ht="13.5" thickTop="1" x14ac:dyDescent="0.2"/>
  </sheetData>
  <sheetProtection sheet="1" objects="1" scenarios="1" insertRows="0" selectLockedCells="1"/>
  <phoneticPr fontId="0" type="noConversion"/>
  <printOptions horizontalCentered="1"/>
  <pageMargins left="0.75" right="0.75" top="1" bottom="1" header="0.5" footer="0.5"/>
  <pageSetup paperSize="9" scale="69" orientation="landscape" horizontalDpi="300" verticalDpi="300" r:id="rId1"/>
  <headerFooter alignWithMargins="0">
    <oddFooter>&amp;C&amp;"Arial,Bold"CB4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F55F4-4AF8-4DB6-B7CE-CE4FBF204FF3}">
  <sheetPr>
    <tabColor rgb="FFFFFF00"/>
    <pageSetUpPr fitToPage="1"/>
  </sheetPr>
  <dimension ref="A1:V52"/>
  <sheetViews>
    <sheetView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4.5703125" style="10" customWidth="1"/>
    <col min="2" max="2" width="7.5703125" style="10" customWidth="1"/>
    <col min="3" max="3" width="30.5703125" style="10" customWidth="1"/>
    <col min="4" max="20" width="8.5703125" style="10" customWidth="1"/>
    <col min="21" max="21" width="8.85546875" style="136"/>
    <col min="22" max="16384" width="8.85546875" style="10"/>
  </cols>
  <sheetData>
    <row r="1" spans="1:22" x14ac:dyDescent="0.2">
      <c r="A1" s="84" t="s">
        <v>54</v>
      </c>
      <c r="C1" s="244">
        <f>'CB1.1 Summ of Recpts and Paymts'!B1</f>
        <v>0</v>
      </c>
    </row>
    <row r="2" spans="1:22" x14ac:dyDescent="0.2">
      <c r="G2" s="249" t="str">
        <f>"Statement of Payments for the Month of April "&amp;Instructions!$C$9</f>
        <v xml:space="preserve">Statement of Payments for the Month of April </v>
      </c>
      <c r="L2" s="130"/>
    </row>
    <row r="4" spans="1:22" x14ac:dyDescent="0.2">
      <c r="A4" s="91">
        <v>1</v>
      </c>
      <c r="B4" s="91">
        <v>2</v>
      </c>
      <c r="C4" s="91">
        <v>3</v>
      </c>
      <c r="D4" s="91">
        <v>4</v>
      </c>
      <c r="E4" s="91">
        <v>5</v>
      </c>
      <c r="F4" s="91">
        <v>6</v>
      </c>
      <c r="G4" s="91">
        <v>7</v>
      </c>
      <c r="H4" s="91">
        <v>8</v>
      </c>
      <c r="I4" s="91">
        <v>9</v>
      </c>
      <c r="J4" s="91">
        <v>10</v>
      </c>
      <c r="K4" s="91">
        <v>11</v>
      </c>
      <c r="L4" s="91">
        <v>12</v>
      </c>
      <c r="M4" s="91">
        <v>13</v>
      </c>
      <c r="N4" s="91">
        <v>14</v>
      </c>
      <c r="O4" s="91">
        <v>15</v>
      </c>
      <c r="P4" s="91">
        <v>16</v>
      </c>
      <c r="Q4" s="91">
        <v>17</v>
      </c>
      <c r="R4" s="91">
        <v>18</v>
      </c>
      <c r="S4" s="91">
        <v>19</v>
      </c>
      <c r="T4" s="91">
        <v>20</v>
      </c>
      <c r="U4" s="135">
        <v>21</v>
      </c>
    </row>
    <row r="5" spans="1:22" ht="33.75" x14ac:dyDescent="0.2">
      <c r="A5" s="94" t="s">
        <v>39</v>
      </c>
      <c r="B5" s="94" t="s">
        <v>45</v>
      </c>
      <c r="C5" s="94" t="s">
        <v>40</v>
      </c>
      <c r="D5" s="253" t="str">
        <f>'CB1.1 Summ of Recpts and Paymts'!B25</f>
        <v>MISC EXPENSE</v>
      </c>
      <c r="E5" s="253" t="str">
        <f>'CB1.1 Summ of Recpts and Paymts'!C25</f>
        <v>BANK CHARGES</v>
      </c>
      <c r="F5" s="253" t="str">
        <f>'CB1.1 Summ of Recpts and Paymts'!D25</f>
        <v>SPECIAL ACTIVITY</v>
      </c>
      <c r="G5" s="253" t="str">
        <f>'CB1.1 Summ of Recpts and Paymts'!E25</f>
        <v>REGIST FEES</v>
      </c>
      <c r="H5" s="253" t="str">
        <f>'CB1.1 Summ of Recpts and Paymts'!F25</f>
        <v>ELECT RATES INSUR</v>
      </c>
      <c r="I5" s="253" t="str">
        <f>'CB1.1 Summ of Recpts and Paymts'!G25</f>
        <v>FUND RAISING</v>
      </c>
      <c r="J5" s="253" t="str">
        <f>'CB1.1 Summ of Recpts and Paymts'!H25</f>
        <v>MAJOR EQUIP/ BUILDINGS</v>
      </c>
      <c r="K5" s="253" t="str">
        <f>'CB1.1 Summ of Recpts and Paymts'!I25</f>
        <v>REPAIRS MAINT</v>
      </c>
      <c r="L5" s="253" t="str">
        <f>'CB1.1 Summ of Recpts and Paymts'!J25</f>
        <v>LOAN REPYMT</v>
      </c>
      <c r="M5" s="253" t="str">
        <f>'CB1.1 Summ of Recpts and Paymts'!K25</f>
        <v>INVEST (FORM.DEPOSIT)</v>
      </c>
      <c r="N5" s="253" t="str">
        <f>'CB1.1 Summ of Recpts and Paymts'!L25</f>
        <v>JOEY FUNDS</v>
      </c>
      <c r="O5" s="253" t="str">
        <f>'CB1.1 Summ of Recpts and Paymts'!M25</f>
        <v>CUB FUNDS</v>
      </c>
      <c r="P5" s="253" t="str">
        <f>'CB1.1 Summ of Recpts and Paymts'!N25</f>
        <v>SCOUT FUNDS</v>
      </c>
      <c r="Q5" s="253" t="str">
        <f>'CB1.1 Summ of Recpts and Paymts'!O25</f>
        <v>VENTURER FUNDS</v>
      </c>
      <c r="R5" s="253" t="str">
        <f>'CB1.1 Summ of Recpts and Paymts'!P25</f>
        <v>LEADER COSTS</v>
      </c>
      <c r="S5" s="253" t="str">
        <f>'CB1.1 Summ of Recpts and Paymts'!Q25</f>
        <v>SPARE 1</v>
      </c>
      <c r="T5" s="253" t="str">
        <f>'CB1.1 Summ of Recpts and Paymts'!R25</f>
        <v>SPARE 2</v>
      </c>
      <c r="U5" s="253" t="str">
        <f>'CB1.1 Summ of Recpts and Paymts'!S25</f>
        <v>CHEQUE AMOUNT</v>
      </c>
      <c r="V5" s="253"/>
    </row>
    <row r="6" spans="1:22" x14ac:dyDescent="0.2">
      <c r="A6" s="6"/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33"/>
      <c r="O6" s="33"/>
      <c r="P6" s="33"/>
      <c r="Q6" s="33"/>
      <c r="R6" s="33"/>
      <c r="S6" s="33"/>
      <c r="T6" s="8"/>
      <c r="U6" s="61">
        <f>SUM(D6:T6)</f>
        <v>0</v>
      </c>
    </row>
    <row r="7" spans="1:22" x14ac:dyDescent="0.2">
      <c r="A7" s="6"/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61">
        <f t="shared" ref="U7:U50" si="0">SUM(D7:T7)</f>
        <v>0</v>
      </c>
    </row>
    <row r="8" spans="1:22" x14ac:dyDescent="0.2">
      <c r="A8" s="6"/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61">
        <f t="shared" si="0"/>
        <v>0</v>
      </c>
    </row>
    <row r="9" spans="1:22" x14ac:dyDescent="0.2">
      <c r="A9" s="6"/>
      <c r="B9" s="7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61">
        <f t="shared" si="0"/>
        <v>0</v>
      </c>
    </row>
    <row r="10" spans="1:22" x14ac:dyDescent="0.2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61">
        <f t="shared" si="0"/>
        <v>0</v>
      </c>
    </row>
    <row r="11" spans="1:22" x14ac:dyDescent="0.2">
      <c r="A11" s="6"/>
      <c r="B11" s="7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61">
        <f t="shared" si="0"/>
        <v>0</v>
      </c>
    </row>
    <row r="12" spans="1:22" x14ac:dyDescent="0.2">
      <c r="A12" s="6"/>
      <c r="B12" s="11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61">
        <f t="shared" si="0"/>
        <v>0</v>
      </c>
    </row>
    <row r="13" spans="1:22" x14ac:dyDescent="0.2">
      <c r="A13" s="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61">
        <f t="shared" si="0"/>
        <v>0</v>
      </c>
    </row>
    <row r="14" spans="1:22" x14ac:dyDescent="0.2">
      <c r="A14" s="6"/>
      <c r="B14" s="7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61">
        <f t="shared" si="0"/>
        <v>0</v>
      </c>
    </row>
    <row r="15" spans="1:22" x14ac:dyDescent="0.2">
      <c r="A15" s="6"/>
      <c r="B15" s="7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61">
        <f t="shared" si="0"/>
        <v>0</v>
      </c>
    </row>
    <row r="16" spans="1:22" x14ac:dyDescent="0.2">
      <c r="A16" s="6"/>
      <c r="B16" s="7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61">
        <f t="shared" si="0"/>
        <v>0</v>
      </c>
    </row>
    <row r="17" spans="1:21" x14ac:dyDescent="0.2">
      <c r="A17" s="6"/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61">
        <f t="shared" si="0"/>
        <v>0</v>
      </c>
    </row>
    <row r="18" spans="1:21" x14ac:dyDescent="0.2">
      <c r="A18" s="6"/>
      <c r="B18" s="7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61">
        <f t="shared" si="0"/>
        <v>0</v>
      </c>
    </row>
    <row r="19" spans="1:21" x14ac:dyDescent="0.2">
      <c r="A19" s="6"/>
      <c r="B19" s="7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61">
        <f t="shared" si="0"/>
        <v>0</v>
      </c>
    </row>
    <row r="20" spans="1:21" x14ac:dyDescent="0.2">
      <c r="A20" s="6"/>
      <c r="B20" s="7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61">
        <f t="shared" si="0"/>
        <v>0</v>
      </c>
    </row>
    <row r="21" spans="1:21" x14ac:dyDescent="0.2">
      <c r="A21" s="6"/>
      <c r="B21" s="7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61">
        <f t="shared" si="0"/>
        <v>0</v>
      </c>
    </row>
    <row r="22" spans="1:21" x14ac:dyDescent="0.2">
      <c r="A22" s="6"/>
      <c r="B22" s="7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61">
        <f t="shared" si="0"/>
        <v>0</v>
      </c>
    </row>
    <row r="23" spans="1:21" x14ac:dyDescent="0.2">
      <c r="A23" s="6"/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61">
        <f t="shared" si="0"/>
        <v>0</v>
      </c>
    </row>
    <row r="24" spans="1:21" x14ac:dyDescent="0.2">
      <c r="A24" s="6"/>
      <c r="B24" s="7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61">
        <f t="shared" si="0"/>
        <v>0</v>
      </c>
    </row>
    <row r="25" spans="1:21" x14ac:dyDescent="0.2">
      <c r="A25" s="6"/>
      <c r="B25" s="7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61">
        <f t="shared" si="0"/>
        <v>0</v>
      </c>
    </row>
    <row r="26" spans="1:21" x14ac:dyDescent="0.2">
      <c r="A26" s="6"/>
      <c r="B26" s="7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61">
        <f t="shared" si="0"/>
        <v>0</v>
      </c>
    </row>
    <row r="27" spans="1:21" x14ac:dyDescent="0.2">
      <c r="A27" s="6"/>
      <c r="B27" s="7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61">
        <f t="shared" si="0"/>
        <v>0</v>
      </c>
    </row>
    <row r="28" spans="1:21" x14ac:dyDescent="0.2">
      <c r="A28" s="6"/>
      <c r="B28" s="7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61">
        <f t="shared" si="0"/>
        <v>0</v>
      </c>
    </row>
    <row r="29" spans="1:21" x14ac:dyDescent="0.2">
      <c r="A29" s="6"/>
      <c r="B29" s="7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61">
        <f t="shared" si="0"/>
        <v>0</v>
      </c>
    </row>
    <row r="30" spans="1:21" x14ac:dyDescent="0.2">
      <c r="A30" s="6"/>
      <c r="B30" s="7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61">
        <f t="shared" si="0"/>
        <v>0</v>
      </c>
    </row>
    <row r="31" spans="1:21" x14ac:dyDescent="0.2">
      <c r="A31" s="6"/>
      <c r="B31" s="7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61">
        <f t="shared" si="0"/>
        <v>0</v>
      </c>
    </row>
    <row r="32" spans="1:21" x14ac:dyDescent="0.2">
      <c r="A32" s="6"/>
      <c r="B32" s="7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61">
        <f t="shared" si="0"/>
        <v>0</v>
      </c>
    </row>
    <row r="33" spans="1:21" x14ac:dyDescent="0.2">
      <c r="A33" s="6"/>
      <c r="B33" s="7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61">
        <f t="shared" si="0"/>
        <v>0</v>
      </c>
    </row>
    <row r="34" spans="1:21" x14ac:dyDescent="0.2">
      <c r="A34" s="6"/>
      <c r="B34" s="7"/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61">
        <f t="shared" si="0"/>
        <v>0</v>
      </c>
    </row>
    <row r="35" spans="1:21" x14ac:dyDescent="0.2">
      <c r="A35" s="6"/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61">
        <f t="shared" si="0"/>
        <v>0</v>
      </c>
    </row>
    <row r="36" spans="1:21" x14ac:dyDescent="0.2">
      <c r="A36" s="6"/>
      <c r="B36" s="7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61">
        <f t="shared" si="0"/>
        <v>0</v>
      </c>
    </row>
    <row r="37" spans="1:21" x14ac:dyDescent="0.2">
      <c r="A37" s="6"/>
      <c r="B37" s="7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61">
        <f t="shared" si="0"/>
        <v>0</v>
      </c>
    </row>
    <row r="38" spans="1:21" x14ac:dyDescent="0.2">
      <c r="A38" s="6"/>
      <c r="B38" s="7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61">
        <f t="shared" si="0"/>
        <v>0</v>
      </c>
    </row>
    <row r="39" spans="1:21" x14ac:dyDescent="0.2">
      <c r="A39" s="6"/>
      <c r="B39" s="7"/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61">
        <f t="shared" si="0"/>
        <v>0</v>
      </c>
    </row>
    <row r="40" spans="1:21" x14ac:dyDescent="0.2">
      <c r="A40" s="6"/>
      <c r="B40" s="7"/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1">
        <f t="shared" si="0"/>
        <v>0</v>
      </c>
    </row>
    <row r="41" spans="1:21" x14ac:dyDescent="0.2">
      <c r="A41" s="6"/>
      <c r="B41" s="7"/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61">
        <f t="shared" si="0"/>
        <v>0</v>
      </c>
    </row>
    <row r="42" spans="1:21" x14ac:dyDescent="0.2">
      <c r="A42" s="6"/>
      <c r="B42" s="7"/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61">
        <f t="shared" si="0"/>
        <v>0</v>
      </c>
    </row>
    <row r="43" spans="1:21" x14ac:dyDescent="0.2">
      <c r="A43" s="6"/>
      <c r="B43" s="7"/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>
        <f t="shared" si="0"/>
        <v>0</v>
      </c>
    </row>
    <row r="44" spans="1:21" x14ac:dyDescent="0.2">
      <c r="A44" s="6"/>
      <c r="B44" s="7"/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61">
        <f t="shared" si="0"/>
        <v>0</v>
      </c>
    </row>
    <row r="45" spans="1:21" x14ac:dyDescent="0.2">
      <c r="A45" s="6"/>
      <c r="B45" s="7"/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61">
        <f t="shared" si="0"/>
        <v>0</v>
      </c>
    </row>
    <row r="46" spans="1:21" x14ac:dyDescent="0.2">
      <c r="A46" s="6"/>
      <c r="B46" s="7"/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61">
        <f t="shared" si="0"/>
        <v>0</v>
      </c>
    </row>
    <row r="47" spans="1:21" x14ac:dyDescent="0.2">
      <c r="A47" s="6"/>
      <c r="B47" s="7"/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61">
        <f t="shared" si="0"/>
        <v>0</v>
      </c>
    </row>
    <row r="48" spans="1:21" x14ac:dyDescent="0.2">
      <c r="A48" s="6"/>
      <c r="B48" s="7"/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61">
        <f t="shared" si="0"/>
        <v>0</v>
      </c>
    </row>
    <row r="49" spans="1:21" x14ac:dyDescent="0.2">
      <c r="A49" s="6"/>
      <c r="B49" s="7"/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61">
        <f t="shared" si="0"/>
        <v>0</v>
      </c>
    </row>
    <row r="50" spans="1:21" x14ac:dyDescent="0.2">
      <c r="A50" s="6"/>
      <c r="B50" s="7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61">
        <f t="shared" si="0"/>
        <v>0</v>
      </c>
    </row>
    <row r="51" spans="1:21" ht="13.5" thickBot="1" x14ac:dyDescent="0.25">
      <c r="A51" s="192" t="s">
        <v>44</v>
      </c>
      <c r="B51" s="193"/>
      <c r="C51" s="193"/>
      <c r="D51" s="195">
        <f t="shared" ref="D51:U51" si="1">SUM(D6:D50)</f>
        <v>0</v>
      </c>
      <c r="E51" s="195">
        <f t="shared" si="1"/>
        <v>0</v>
      </c>
      <c r="F51" s="195">
        <f t="shared" si="1"/>
        <v>0</v>
      </c>
      <c r="G51" s="195">
        <f t="shared" si="1"/>
        <v>0</v>
      </c>
      <c r="H51" s="195">
        <f t="shared" si="1"/>
        <v>0</v>
      </c>
      <c r="I51" s="195">
        <f t="shared" si="1"/>
        <v>0</v>
      </c>
      <c r="J51" s="195">
        <f t="shared" si="1"/>
        <v>0</v>
      </c>
      <c r="K51" s="195">
        <f t="shared" si="1"/>
        <v>0</v>
      </c>
      <c r="L51" s="195">
        <f t="shared" si="1"/>
        <v>0</v>
      </c>
      <c r="M51" s="195">
        <f t="shared" si="1"/>
        <v>0</v>
      </c>
      <c r="N51" s="195">
        <f t="shared" si="1"/>
        <v>0</v>
      </c>
      <c r="O51" s="195">
        <f t="shared" si="1"/>
        <v>0</v>
      </c>
      <c r="P51" s="195">
        <f t="shared" si="1"/>
        <v>0</v>
      </c>
      <c r="Q51" s="195">
        <f t="shared" si="1"/>
        <v>0</v>
      </c>
      <c r="R51" s="195">
        <f t="shared" si="1"/>
        <v>0</v>
      </c>
      <c r="S51" s="195">
        <f t="shared" si="1"/>
        <v>0</v>
      </c>
      <c r="T51" s="195">
        <f t="shared" si="1"/>
        <v>0</v>
      </c>
      <c r="U51" s="195">
        <f t="shared" si="1"/>
        <v>0</v>
      </c>
    </row>
    <row r="52" spans="1:21" ht="13.5" thickTop="1" x14ac:dyDescent="0.2"/>
  </sheetData>
  <sheetProtection sheet="1" objects="1" scenarios="1" insertRows="0" selectLockedCells="1"/>
  <phoneticPr fontId="0" type="noConversion"/>
  <printOptions horizontalCentered="1"/>
  <pageMargins left="0.75" right="0.75" top="1" bottom="1" header="0.5" footer="0.5"/>
  <pageSetup paperSize="9" scale="69" orientation="landscape" horizontalDpi="300" verticalDpi="300" r:id="rId1"/>
  <headerFooter alignWithMargins="0">
    <oddFooter>&amp;C&amp;"Arial,Bold"CB4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681D6-077F-4CA7-9755-E60A4C7C1C1F}">
  <sheetPr>
    <tabColor rgb="FFFFFF00"/>
    <pageSetUpPr fitToPage="1"/>
  </sheetPr>
  <dimension ref="A1:V52"/>
  <sheetViews>
    <sheetView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4.5703125" style="10" customWidth="1"/>
    <col min="2" max="2" width="7.5703125" style="10" customWidth="1"/>
    <col min="3" max="3" width="30.5703125" style="10" customWidth="1"/>
    <col min="4" max="20" width="8.5703125" style="10" customWidth="1"/>
    <col min="21" max="21" width="8.85546875" style="136"/>
    <col min="22" max="16384" width="8.85546875" style="10"/>
  </cols>
  <sheetData>
    <row r="1" spans="1:22" x14ac:dyDescent="0.2">
      <c r="A1" s="84" t="s">
        <v>54</v>
      </c>
      <c r="C1" s="244">
        <f>'CB1.1 Summ of Recpts and Paymts'!B1</f>
        <v>0</v>
      </c>
    </row>
    <row r="2" spans="1:22" x14ac:dyDescent="0.2">
      <c r="G2" s="249" t="str">
        <f>"Statement of Payments for the Month of May "&amp;Instructions!$C$9</f>
        <v xml:space="preserve">Statement of Payments for the Month of May </v>
      </c>
      <c r="L2" s="130"/>
    </row>
    <row r="4" spans="1:22" x14ac:dyDescent="0.2">
      <c r="A4" s="91">
        <v>1</v>
      </c>
      <c r="B4" s="91">
        <v>2</v>
      </c>
      <c r="C4" s="91">
        <v>3</v>
      </c>
      <c r="D4" s="91">
        <v>4</v>
      </c>
      <c r="E4" s="91">
        <v>5</v>
      </c>
      <c r="F4" s="91">
        <v>6</v>
      </c>
      <c r="G4" s="91">
        <v>7</v>
      </c>
      <c r="H4" s="91">
        <v>8</v>
      </c>
      <c r="I4" s="91">
        <v>9</v>
      </c>
      <c r="J4" s="91">
        <v>10</v>
      </c>
      <c r="K4" s="91">
        <v>11</v>
      </c>
      <c r="L4" s="91">
        <v>12</v>
      </c>
      <c r="M4" s="91">
        <v>13</v>
      </c>
      <c r="N4" s="91">
        <v>14</v>
      </c>
      <c r="O4" s="91">
        <v>15</v>
      </c>
      <c r="P4" s="91">
        <v>16</v>
      </c>
      <c r="Q4" s="91">
        <v>17</v>
      </c>
      <c r="R4" s="91">
        <v>18</v>
      </c>
      <c r="S4" s="91">
        <v>19</v>
      </c>
      <c r="T4" s="91">
        <v>20</v>
      </c>
      <c r="U4" s="135">
        <v>21</v>
      </c>
    </row>
    <row r="5" spans="1:22" ht="33.75" x14ac:dyDescent="0.2">
      <c r="A5" s="94" t="s">
        <v>39</v>
      </c>
      <c r="B5" s="94" t="s">
        <v>45</v>
      </c>
      <c r="C5" s="94" t="s">
        <v>40</v>
      </c>
      <c r="D5" s="253" t="str">
        <f>'CB1.1 Summ of Recpts and Paymts'!B25</f>
        <v>MISC EXPENSE</v>
      </c>
      <c r="E5" s="253" t="str">
        <f>'CB1.1 Summ of Recpts and Paymts'!C25</f>
        <v>BANK CHARGES</v>
      </c>
      <c r="F5" s="253" t="str">
        <f>'CB1.1 Summ of Recpts and Paymts'!D25</f>
        <v>SPECIAL ACTIVITY</v>
      </c>
      <c r="G5" s="253" t="str">
        <f>'CB1.1 Summ of Recpts and Paymts'!E25</f>
        <v>REGIST FEES</v>
      </c>
      <c r="H5" s="253" t="str">
        <f>'CB1.1 Summ of Recpts and Paymts'!F25</f>
        <v>ELECT RATES INSUR</v>
      </c>
      <c r="I5" s="253" t="str">
        <f>'CB1.1 Summ of Recpts and Paymts'!G25</f>
        <v>FUND RAISING</v>
      </c>
      <c r="J5" s="253" t="str">
        <f>'CB1.1 Summ of Recpts and Paymts'!H25</f>
        <v>MAJOR EQUIP/ BUILDINGS</v>
      </c>
      <c r="K5" s="253" t="str">
        <f>'CB1.1 Summ of Recpts and Paymts'!I25</f>
        <v>REPAIRS MAINT</v>
      </c>
      <c r="L5" s="253" t="str">
        <f>'CB1.1 Summ of Recpts and Paymts'!J25</f>
        <v>LOAN REPYMT</v>
      </c>
      <c r="M5" s="253" t="str">
        <f>'CB1.1 Summ of Recpts and Paymts'!K25</f>
        <v>INVEST (FORM.DEPOSIT)</v>
      </c>
      <c r="N5" s="253" t="str">
        <f>'CB1.1 Summ of Recpts and Paymts'!L25</f>
        <v>JOEY FUNDS</v>
      </c>
      <c r="O5" s="253" t="str">
        <f>'CB1.1 Summ of Recpts and Paymts'!M25</f>
        <v>CUB FUNDS</v>
      </c>
      <c r="P5" s="253" t="str">
        <f>'CB1.1 Summ of Recpts and Paymts'!N25</f>
        <v>SCOUT FUNDS</v>
      </c>
      <c r="Q5" s="253" t="str">
        <f>'CB1.1 Summ of Recpts and Paymts'!O25</f>
        <v>VENTURER FUNDS</v>
      </c>
      <c r="R5" s="253" t="str">
        <f>'CB1.1 Summ of Recpts and Paymts'!P25</f>
        <v>LEADER COSTS</v>
      </c>
      <c r="S5" s="253" t="str">
        <f>'CB1.1 Summ of Recpts and Paymts'!Q25</f>
        <v>SPARE 1</v>
      </c>
      <c r="T5" s="253" t="str">
        <f>'CB1.1 Summ of Recpts and Paymts'!R25</f>
        <v>SPARE 2</v>
      </c>
      <c r="U5" s="253" t="str">
        <f>'CB1.1 Summ of Recpts and Paymts'!S25</f>
        <v>CHEQUE AMOUNT</v>
      </c>
      <c r="V5" s="253"/>
    </row>
    <row r="6" spans="1:22" x14ac:dyDescent="0.2">
      <c r="A6" s="6"/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33"/>
      <c r="O6" s="33"/>
      <c r="P6" s="33"/>
      <c r="Q6" s="33"/>
      <c r="R6" s="33"/>
      <c r="S6" s="33"/>
      <c r="T6" s="8"/>
      <c r="U6" s="61">
        <f>SUM(D6:T6)</f>
        <v>0</v>
      </c>
    </row>
    <row r="7" spans="1:22" x14ac:dyDescent="0.2">
      <c r="A7" s="6"/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61">
        <f t="shared" ref="U7:U50" si="0">SUM(D7:T7)</f>
        <v>0</v>
      </c>
    </row>
    <row r="8" spans="1:22" x14ac:dyDescent="0.2">
      <c r="A8" s="6"/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61">
        <f t="shared" si="0"/>
        <v>0</v>
      </c>
    </row>
    <row r="9" spans="1:22" x14ac:dyDescent="0.2">
      <c r="A9" s="6"/>
      <c r="B9" s="7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61">
        <f t="shared" si="0"/>
        <v>0</v>
      </c>
    </row>
    <row r="10" spans="1:22" x14ac:dyDescent="0.2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61">
        <f t="shared" si="0"/>
        <v>0</v>
      </c>
    </row>
    <row r="11" spans="1:22" x14ac:dyDescent="0.2">
      <c r="A11" s="6"/>
      <c r="B11" s="7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61">
        <f t="shared" si="0"/>
        <v>0</v>
      </c>
    </row>
    <row r="12" spans="1:22" x14ac:dyDescent="0.2">
      <c r="A12" s="6"/>
      <c r="B12" s="7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61">
        <f t="shared" si="0"/>
        <v>0</v>
      </c>
    </row>
    <row r="13" spans="1:22" x14ac:dyDescent="0.2">
      <c r="A13" s="6"/>
      <c r="B13" s="7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61">
        <f t="shared" si="0"/>
        <v>0</v>
      </c>
    </row>
    <row r="14" spans="1:22" x14ac:dyDescent="0.2">
      <c r="A14" s="6"/>
      <c r="B14" s="7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61">
        <f t="shared" si="0"/>
        <v>0</v>
      </c>
    </row>
    <row r="15" spans="1:22" x14ac:dyDescent="0.2">
      <c r="A15" s="6"/>
      <c r="B15" s="7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61">
        <f t="shared" si="0"/>
        <v>0</v>
      </c>
    </row>
    <row r="16" spans="1:22" x14ac:dyDescent="0.2">
      <c r="A16" s="6"/>
      <c r="B16" s="7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61">
        <f t="shared" si="0"/>
        <v>0</v>
      </c>
    </row>
    <row r="17" spans="1:21" x14ac:dyDescent="0.2">
      <c r="A17" s="6"/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61">
        <f t="shared" si="0"/>
        <v>0</v>
      </c>
    </row>
    <row r="18" spans="1:21" x14ac:dyDescent="0.2">
      <c r="A18" s="6"/>
      <c r="B18" s="7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61">
        <f t="shared" si="0"/>
        <v>0</v>
      </c>
    </row>
    <row r="19" spans="1:21" x14ac:dyDescent="0.2">
      <c r="A19" s="6"/>
      <c r="B19" s="7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61">
        <f t="shared" si="0"/>
        <v>0</v>
      </c>
    </row>
    <row r="20" spans="1:21" x14ac:dyDescent="0.2">
      <c r="A20" s="6"/>
      <c r="B20" s="7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61">
        <f t="shared" si="0"/>
        <v>0</v>
      </c>
    </row>
    <row r="21" spans="1:21" x14ac:dyDescent="0.2">
      <c r="A21" s="6"/>
      <c r="B21" s="7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61">
        <f t="shared" si="0"/>
        <v>0</v>
      </c>
    </row>
    <row r="22" spans="1:21" x14ac:dyDescent="0.2">
      <c r="A22" s="6"/>
      <c r="B22" s="7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61">
        <f t="shared" si="0"/>
        <v>0</v>
      </c>
    </row>
    <row r="23" spans="1:21" x14ac:dyDescent="0.2">
      <c r="A23" s="6"/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61">
        <f t="shared" si="0"/>
        <v>0</v>
      </c>
    </row>
    <row r="24" spans="1:21" x14ac:dyDescent="0.2">
      <c r="A24" s="6"/>
      <c r="B24" s="7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61">
        <f t="shared" si="0"/>
        <v>0</v>
      </c>
    </row>
    <row r="25" spans="1:21" x14ac:dyDescent="0.2">
      <c r="A25" s="6"/>
      <c r="B25" s="7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61">
        <f t="shared" si="0"/>
        <v>0</v>
      </c>
    </row>
    <row r="26" spans="1:21" x14ac:dyDescent="0.2">
      <c r="A26" s="6"/>
      <c r="B26" s="7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61">
        <f t="shared" si="0"/>
        <v>0</v>
      </c>
    </row>
    <row r="27" spans="1:21" x14ac:dyDescent="0.2">
      <c r="A27" s="6"/>
      <c r="B27" s="7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61">
        <f t="shared" si="0"/>
        <v>0</v>
      </c>
    </row>
    <row r="28" spans="1:21" x14ac:dyDescent="0.2">
      <c r="A28" s="6"/>
      <c r="B28" s="7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61">
        <f t="shared" si="0"/>
        <v>0</v>
      </c>
    </row>
    <row r="29" spans="1:21" x14ac:dyDescent="0.2">
      <c r="A29" s="6"/>
      <c r="B29" s="7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61">
        <f t="shared" si="0"/>
        <v>0</v>
      </c>
    </row>
    <row r="30" spans="1:21" x14ac:dyDescent="0.2">
      <c r="A30" s="6"/>
      <c r="B30" s="7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61">
        <f t="shared" si="0"/>
        <v>0</v>
      </c>
    </row>
    <row r="31" spans="1:21" x14ac:dyDescent="0.2">
      <c r="A31" s="6"/>
      <c r="B31" s="7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61">
        <f t="shared" si="0"/>
        <v>0</v>
      </c>
    </row>
    <row r="32" spans="1:21" x14ac:dyDescent="0.2">
      <c r="A32" s="6"/>
      <c r="B32" s="7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61">
        <f t="shared" si="0"/>
        <v>0</v>
      </c>
    </row>
    <row r="33" spans="1:21" x14ac:dyDescent="0.2">
      <c r="A33" s="6"/>
      <c r="B33" s="7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61">
        <f t="shared" si="0"/>
        <v>0</v>
      </c>
    </row>
    <row r="34" spans="1:21" x14ac:dyDescent="0.2">
      <c r="A34" s="6"/>
      <c r="B34" s="7"/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61">
        <f t="shared" si="0"/>
        <v>0</v>
      </c>
    </row>
    <row r="35" spans="1:21" x14ac:dyDescent="0.2">
      <c r="A35" s="6"/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61">
        <f t="shared" si="0"/>
        <v>0</v>
      </c>
    </row>
    <row r="36" spans="1:21" x14ac:dyDescent="0.2">
      <c r="A36" s="6"/>
      <c r="B36" s="7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61">
        <f t="shared" si="0"/>
        <v>0</v>
      </c>
    </row>
    <row r="37" spans="1:21" x14ac:dyDescent="0.2">
      <c r="A37" s="6"/>
      <c r="B37" s="7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61">
        <f t="shared" si="0"/>
        <v>0</v>
      </c>
    </row>
    <row r="38" spans="1:21" x14ac:dyDescent="0.2">
      <c r="A38" s="6"/>
      <c r="B38" s="7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61">
        <f t="shared" si="0"/>
        <v>0</v>
      </c>
    </row>
    <row r="39" spans="1:21" x14ac:dyDescent="0.2">
      <c r="A39" s="6"/>
      <c r="B39" s="7"/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61">
        <f t="shared" si="0"/>
        <v>0</v>
      </c>
    </row>
    <row r="40" spans="1:21" x14ac:dyDescent="0.2">
      <c r="A40" s="6"/>
      <c r="B40" s="7"/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1">
        <f t="shared" si="0"/>
        <v>0</v>
      </c>
    </row>
    <row r="41" spans="1:21" x14ac:dyDescent="0.2">
      <c r="A41" s="6"/>
      <c r="B41" s="7"/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61">
        <f t="shared" si="0"/>
        <v>0</v>
      </c>
    </row>
    <row r="42" spans="1:21" x14ac:dyDescent="0.2">
      <c r="A42" s="6"/>
      <c r="B42" s="7"/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61">
        <f t="shared" si="0"/>
        <v>0</v>
      </c>
    </row>
    <row r="43" spans="1:21" x14ac:dyDescent="0.2">
      <c r="A43" s="6"/>
      <c r="B43" s="7"/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>
        <f t="shared" si="0"/>
        <v>0</v>
      </c>
    </row>
    <row r="44" spans="1:21" x14ac:dyDescent="0.2">
      <c r="A44" s="6"/>
      <c r="B44" s="7"/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61">
        <f t="shared" si="0"/>
        <v>0</v>
      </c>
    </row>
    <row r="45" spans="1:21" x14ac:dyDescent="0.2">
      <c r="A45" s="6"/>
      <c r="B45" s="7"/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61">
        <f t="shared" si="0"/>
        <v>0</v>
      </c>
    </row>
    <row r="46" spans="1:21" x14ac:dyDescent="0.2">
      <c r="A46" s="6"/>
      <c r="B46" s="7"/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61">
        <f t="shared" si="0"/>
        <v>0</v>
      </c>
    </row>
    <row r="47" spans="1:21" x14ac:dyDescent="0.2">
      <c r="A47" s="6"/>
      <c r="B47" s="7"/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61">
        <f t="shared" si="0"/>
        <v>0</v>
      </c>
    </row>
    <row r="48" spans="1:21" x14ac:dyDescent="0.2">
      <c r="A48" s="6"/>
      <c r="B48" s="7"/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61">
        <f t="shared" si="0"/>
        <v>0</v>
      </c>
    </row>
    <row r="49" spans="1:21" x14ac:dyDescent="0.2">
      <c r="A49" s="6"/>
      <c r="B49" s="7"/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61">
        <f t="shared" si="0"/>
        <v>0</v>
      </c>
    </row>
    <row r="50" spans="1:21" x14ac:dyDescent="0.2">
      <c r="A50" s="6"/>
      <c r="B50" s="7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61">
        <f t="shared" si="0"/>
        <v>0</v>
      </c>
    </row>
    <row r="51" spans="1:21" ht="13.5" thickBot="1" x14ac:dyDescent="0.25">
      <c r="A51" s="192" t="s">
        <v>44</v>
      </c>
      <c r="B51" s="193"/>
      <c r="C51" s="193"/>
      <c r="D51" s="195">
        <f t="shared" ref="D51:U51" si="1">SUM(D6:D50)</f>
        <v>0</v>
      </c>
      <c r="E51" s="195">
        <f t="shared" si="1"/>
        <v>0</v>
      </c>
      <c r="F51" s="195">
        <f t="shared" si="1"/>
        <v>0</v>
      </c>
      <c r="G51" s="195">
        <f t="shared" si="1"/>
        <v>0</v>
      </c>
      <c r="H51" s="195">
        <f t="shared" si="1"/>
        <v>0</v>
      </c>
      <c r="I51" s="195">
        <f t="shared" si="1"/>
        <v>0</v>
      </c>
      <c r="J51" s="195">
        <f t="shared" si="1"/>
        <v>0</v>
      </c>
      <c r="K51" s="195">
        <f t="shared" si="1"/>
        <v>0</v>
      </c>
      <c r="L51" s="195">
        <f t="shared" si="1"/>
        <v>0</v>
      </c>
      <c r="M51" s="195">
        <f t="shared" si="1"/>
        <v>0</v>
      </c>
      <c r="N51" s="195">
        <f t="shared" si="1"/>
        <v>0</v>
      </c>
      <c r="O51" s="195">
        <f t="shared" si="1"/>
        <v>0</v>
      </c>
      <c r="P51" s="195">
        <f t="shared" si="1"/>
        <v>0</v>
      </c>
      <c r="Q51" s="195">
        <f t="shared" si="1"/>
        <v>0</v>
      </c>
      <c r="R51" s="195">
        <f t="shared" si="1"/>
        <v>0</v>
      </c>
      <c r="S51" s="195">
        <f t="shared" si="1"/>
        <v>0</v>
      </c>
      <c r="T51" s="195">
        <f t="shared" si="1"/>
        <v>0</v>
      </c>
      <c r="U51" s="195">
        <f t="shared" si="1"/>
        <v>0</v>
      </c>
    </row>
    <row r="52" spans="1:21" ht="13.5" thickTop="1" x14ac:dyDescent="0.2"/>
  </sheetData>
  <sheetProtection sheet="1" objects="1" scenarios="1" insertRows="0" selectLockedCells="1"/>
  <phoneticPr fontId="0" type="noConversion"/>
  <printOptions horizontalCentered="1"/>
  <pageMargins left="0.75" right="0.75" top="1" bottom="1" header="0.5" footer="0.5"/>
  <pageSetup paperSize="9" scale="69" orientation="landscape" horizontalDpi="300" verticalDpi="300" r:id="rId1"/>
  <headerFooter alignWithMargins="0">
    <oddFooter>&amp;C&amp;"Arial,Bold"CB4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8C72D-9799-4E59-957A-90F9E1AF567D}">
  <sheetPr>
    <tabColor rgb="FFFFFF00"/>
    <pageSetUpPr fitToPage="1"/>
  </sheetPr>
  <dimension ref="A1:V52"/>
  <sheetViews>
    <sheetView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4.5703125" style="10" customWidth="1"/>
    <col min="2" max="2" width="7.5703125" style="10" customWidth="1"/>
    <col min="3" max="3" width="30.5703125" style="10" customWidth="1"/>
    <col min="4" max="20" width="8.5703125" style="10" customWidth="1"/>
    <col min="21" max="21" width="8.85546875" style="136"/>
    <col min="22" max="16384" width="8.85546875" style="10"/>
  </cols>
  <sheetData>
    <row r="1" spans="1:22" x14ac:dyDescent="0.2">
      <c r="A1" s="84" t="s">
        <v>54</v>
      </c>
      <c r="C1" s="244">
        <f>'CB1.1 Summ of Recpts and Paymts'!B1</f>
        <v>0</v>
      </c>
    </row>
    <row r="2" spans="1:22" x14ac:dyDescent="0.2">
      <c r="G2" s="249" t="str">
        <f>"Statement of Payments for the Month of June "&amp;Instructions!$C$9</f>
        <v xml:space="preserve">Statement of Payments for the Month of June </v>
      </c>
      <c r="L2" s="130"/>
    </row>
    <row r="4" spans="1:22" x14ac:dyDescent="0.2">
      <c r="A4" s="91">
        <v>1</v>
      </c>
      <c r="B4" s="91">
        <v>2</v>
      </c>
      <c r="C4" s="91">
        <v>3</v>
      </c>
      <c r="D4" s="91">
        <v>4</v>
      </c>
      <c r="E4" s="91">
        <v>5</v>
      </c>
      <c r="F4" s="91">
        <v>6</v>
      </c>
      <c r="G4" s="91">
        <v>7</v>
      </c>
      <c r="H4" s="91">
        <v>8</v>
      </c>
      <c r="I4" s="91">
        <v>9</v>
      </c>
      <c r="J4" s="91">
        <v>10</v>
      </c>
      <c r="K4" s="91">
        <v>11</v>
      </c>
      <c r="L4" s="91">
        <v>12</v>
      </c>
      <c r="M4" s="91">
        <v>13</v>
      </c>
      <c r="N4" s="91">
        <v>14</v>
      </c>
      <c r="O4" s="91">
        <v>15</v>
      </c>
      <c r="P4" s="91">
        <v>16</v>
      </c>
      <c r="Q4" s="91">
        <v>17</v>
      </c>
      <c r="R4" s="91">
        <v>18</v>
      </c>
      <c r="S4" s="91">
        <v>19</v>
      </c>
      <c r="T4" s="91">
        <v>20</v>
      </c>
      <c r="U4" s="135">
        <v>21</v>
      </c>
    </row>
    <row r="5" spans="1:22" ht="33.75" x14ac:dyDescent="0.2">
      <c r="A5" s="94" t="s">
        <v>39</v>
      </c>
      <c r="B5" s="94" t="s">
        <v>45</v>
      </c>
      <c r="C5" s="94" t="s">
        <v>40</v>
      </c>
      <c r="D5" s="253" t="str">
        <f>'CB1.1 Summ of Recpts and Paymts'!B25</f>
        <v>MISC EXPENSE</v>
      </c>
      <c r="E5" s="253" t="str">
        <f>'CB1.1 Summ of Recpts and Paymts'!C25</f>
        <v>BANK CHARGES</v>
      </c>
      <c r="F5" s="253" t="str">
        <f>'CB1.1 Summ of Recpts and Paymts'!D25</f>
        <v>SPECIAL ACTIVITY</v>
      </c>
      <c r="G5" s="253" t="str">
        <f>'CB1.1 Summ of Recpts and Paymts'!E25</f>
        <v>REGIST FEES</v>
      </c>
      <c r="H5" s="253" t="str">
        <f>'CB1.1 Summ of Recpts and Paymts'!F25</f>
        <v>ELECT RATES INSUR</v>
      </c>
      <c r="I5" s="253" t="str">
        <f>'CB1.1 Summ of Recpts and Paymts'!G25</f>
        <v>FUND RAISING</v>
      </c>
      <c r="J5" s="253" t="str">
        <f>'CB1.1 Summ of Recpts and Paymts'!H25</f>
        <v>MAJOR EQUIP/ BUILDINGS</v>
      </c>
      <c r="K5" s="253" t="str">
        <f>'CB1.1 Summ of Recpts and Paymts'!I25</f>
        <v>REPAIRS MAINT</v>
      </c>
      <c r="L5" s="253" t="str">
        <f>'CB1.1 Summ of Recpts and Paymts'!J25</f>
        <v>LOAN REPYMT</v>
      </c>
      <c r="M5" s="253" t="str">
        <f>'CB1.1 Summ of Recpts and Paymts'!K25</f>
        <v>INVEST (FORM.DEPOSIT)</v>
      </c>
      <c r="N5" s="253" t="str">
        <f>'CB1.1 Summ of Recpts and Paymts'!L25</f>
        <v>JOEY FUNDS</v>
      </c>
      <c r="O5" s="253" t="str">
        <f>'CB1.1 Summ of Recpts and Paymts'!M25</f>
        <v>CUB FUNDS</v>
      </c>
      <c r="P5" s="253" t="str">
        <f>'CB1.1 Summ of Recpts and Paymts'!N25</f>
        <v>SCOUT FUNDS</v>
      </c>
      <c r="Q5" s="253" t="str">
        <f>'CB1.1 Summ of Recpts and Paymts'!O25</f>
        <v>VENTURER FUNDS</v>
      </c>
      <c r="R5" s="253" t="str">
        <f>'CB1.1 Summ of Recpts and Paymts'!P25</f>
        <v>LEADER COSTS</v>
      </c>
      <c r="S5" s="253" t="str">
        <f>'CB1.1 Summ of Recpts and Paymts'!Q25</f>
        <v>SPARE 1</v>
      </c>
      <c r="T5" s="253" t="str">
        <f>'CB1.1 Summ of Recpts and Paymts'!R25</f>
        <v>SPARE 2</v>
      </c>
      <c r="U5" s="253" t="str">
        <f>'CB1.1 Summ of Recpts and Paymts'!S25</f>
        <v>CHEQUE AMOUNT</v>
      </c>
      <c r="V5" s="253"/>
    </row>
    <row r="6" spans="1:22" x14ac:dyDescent="0.2">
      <c r="A6" s="6"/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33"/>
      <c r="O6" s="33"/>
      <c r="P6" s="33"/>
      <c r="Q6" s="33"/>
      <c r="R6" s="33"/>
      <c r="S6" s="33"/>
      <c r="T6" s="8"/>
      <c r="U6" s="61">
        <f>SUM(D6:T6)</f>
        <v>0</v>
      </c>
    </row>
    <row r="7" spans="1:22" x14ac:dyDescent="0.2">
      <c r="A7" s="6"/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61">
        <f t="shared" ref="U7:U50" si="0">SUM(D7:T7)</f>
        <v>0</v>
      </c>
    </row>
    <row r="8" spans="1:22" x14ac:dyDescent="0.2">
      <c r="A8" s="6"/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61">
        <f t="shared" si="0"/>
        <v>0</v>
      </c>
    </row>
    <row r="9" spans="1:22" x14ac:dyDescent="0.2">
      <c r="A9" s="6"/>
      <c r="B9" s="7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61">
        <f t="shared" si="0"/>
        <v>0</v>
      </c>
    </row>
    <row r="10" spans="1:22" x14ac:dyDescent="0.2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61">
        <f t="shared" si="0"/>
        <v>0</v>
      </c>
    </row>
    <row r="11" spans="1:22" x14ac:dyDescent="0.2">
      <c r="A11" s="6"/>
      <c r="B11" s="7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61">
        <f t="shared" si="0"/>
        <v>0</v>
      </c>
    </row>
    <row r="12" spans="1:22" x14ac:dyDescent="0.2">
      <c r="A12" s="6"/>
      <c r="B12" s="7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61">
        <f t="shared" si="0"/>
        <v>0</v>
      </c>
    </row>
    <row r="13" spans="1:22" x14ac:dyDescent="0.2">
      <c r="A13" s="6"/>
      <c r="B13" s="7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61">
        <f t="shared" si="0"/>
        <v>0</v>
      </c>
    </row>
    <row r="14" spans="1:22" x14ac:dyDescent="0.2">
      <c r="A14" s="6"/>
      <c r="B14" s="7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61">
        <f t="shared" si="0"/>
        <v>0</v>
      </c>
    </row>
    <row r="15" spans="1:22" x14ac:dyDescent="0.2">
      <c r="A15" s="6"/>
      <c r="B15" s="7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61">
        <f t="shared" si="0"/>
        <v>0</v>
      </c>
    </row>
    <row r="16" spans="1:22" x14ac:dyDescent="0.2">
      <c r="A16" s="6"/>
      <c r="B16" s="7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61">
        <f t="shared" si="0"/>
        <v>0</v>
      </c>
    </row>
    <row r="17" spans="1:21" x14ac:dyDescent="0.2">
      <c r="A17" s="6"/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61">
        <f t="shared" si="0"/>
        <v>0</v>
      </c>
    </row>
    <row r="18" spans="1:21" x14ac:dyDescent="0.2">
      <c r="A18" s="6"/>
      <c r="B18" s="7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61">
        <f t="shared" si="0"/>
        <v>0</v>
      </c>
    </row>
    <row r="19" spans="1:21" x14ac:dyDescent="0.2">
      <c r="A19" s="6"/>
      <c r="B19" s="7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61">
        <f t="shared" si="0"/>
        <v>0</v>
      </c>
    </row>
    <row r="20" spans="1:21" x14ac:dyDescent="0.2">
      <c r="A20" s="6"/>
      <c r="B20" s="7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61">
        <f t="shared" si="0"/>
        <v>0</v>
      </c>
    </row>
    <row r="21" spans="1:21" x14ac:dyDescent="0.2">
      <c r="A21" s="6"/>
      <c r="B21" s="7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61">
        <f t="shared" si="0"/>
        <v>0</v>
      </c>
    </row>
    <row r="22" spans="1:21" x14ac:dyDescent="0.2">
      <c r="A22" s="6"/>
      <c r="B22" s="7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61">
        <f t="shared" si="0"/>
        <v>0</v>
      </c>
    </row>
    <row r="23" spans="1:21" x14ac:dyDescent="0.2">
      <c r="A23" s="6"/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61">
        <f t="shared" si="0"/>
        <v>0</v>
      </c>
    </row>
    <row r="24" spans="1:21" x14ac:dyDescent="0.2">
      <c r="A24" s="6"/>
      <c r="B24" s="7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61">
        <f t="shared" si="0"/>
        <v>0</v>
      </c>
    </row>
    <row r="25" spans="1:21" x14ac:dyDescent="0.2">
      <c r="A25" s="6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61">
        <f t="shared" si="0"/>
        <v>0</v>
      </c>
    </row>
    <row r="26" spans="1:21" x14ac:dyDescent="0.2">
      <c r="A26" s="6"/>
      <c r="C26" s="11"/>
      <c r="D26" s="8"/>
      <c r="E26" s="8"/>
      <c r="F26" s="8"/>
      <c r="G26" s="8"/>
      <c r="H26" s="8"/>
      <c r="I26" s="8"/>
      <c r="J26" s="8"/>
      <c r="K26" s="8"/>
      <c r="M26" s="8"/>
      <c r="N26" s="8"/>
      <c r="O26" s="8"/>
      <c r="P26" s="8"/>
      <c r="Q26" s="8"/>
      <c r="R26" s="8"/>
      <c r="S26" s="8"/>
      <c r="T26" s="8"/>
      <c r="U26" s="61">
        <f t="shared" si="0"/>
        <v>0</v>
      </c>
    </row>
    <row r="27" spans="1:21" x14ac:dyDescent="0.2">
      <c r="A27" s="6"/>
      <c r="B27" s="7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61">
        <f t="shared" si="0"/>
        <v>0</v>
      </c>
    </row>
    <row r="28" spans="1:21" x14ac:dyDescent="0.2">
      <c r="A28" s="6"/>
      <c r="B28" s="7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61">
        <f t="shared" si="0"/>
        <v>0</v>
      </c>
    </row>
    <row r="29" spans="1:21" x14ac:dyDescent="0.2">
      <c r="A29" s="6"/>
      <c r="B29" s="7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61">
        <f t="shared" si="0"/>
        <v>0</v>
      </c>
    </row>
    <row r="30" spans="1:21" x14ac:dyDescent="0.2">
      <c r="A30" s="6"/>
      <c r="B30" s="7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61">
        <f t="shared" si="0"/>
        <v>0</v>
      </c>
    </row>
    <row r="31" spans="1:21" x14ac:dyDescent="0.2">
      <c r="A31" s="6"/>
      <c r="B31" s="7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61">
        <f t="shared" si="0"/>
        <v>0</v>
      </c>
    </row>
    <row r="32" spans="1:21" x14ac:dyDescent="0.2">
      <c r="A32" s="6"/>
      <c r="B32" s="7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61">
        <f t="shared" si="0"/>
        <v>0</v>
      </c>
    </row>
    <row r="33" spans="1:21" x14ac:dyDescent="0.2">
      <c r="A33" s="6"/>
      <c r="B33" s="7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61">
        <f t="shared" si="0"/>
        <v>0</v>
      </c>
    </row>
    <row r="34" spans="1:21" x14ac:dyDescent="0.2">
      <c r="A34" s="6"/>
      <c r="B34" s="7"/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61">
        <f t="shared" si="0"/>
        <v>0</v>
      </c>
    </row>
    <row r="35" spans="1:21" x14ac:dyDescent="0.2">
      <c r="A35" s="6"/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61">
        <f t="shared" si="0"/>
        <v>0</v>
      </c>
    </row>
    <row r="36" spans="1:21" x14ac:dyDescent="0.2">
      <c r="A36" s="6"/>
      <c r="B36" s="7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61">
        <f t="shared" si="0"/>
        <v>0</v>
      </c>
    </row>
    <row r="37" spans="1:21" x14ac:dyDescent="0.2">
      <c r="A37" s="6"/>
      <c r="B37" s="7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61">
        <f t="shared" si="0"/>
        <v>0</v>
      </c>
    </row>
    <row r="38" spans="1:21" x14ac:dyDescent="0.2">
      <c r="A38" s="6"/>
      <c r="B38" s="7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61">
        <f t="shared" si="0"/>
        <v>0</v>
      </c>
    </row>
    <row r="39" spans="1:21" x14ac:dyDescent="0.2">
      <c r="A39" s="6"/>
      <c r="B39" s="7"/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61">
        <f t="shared" si="0"/>
        <v>0</v>
      </c>
    </row>
    <row r="40" spans="1:21" x14ac:dyDescent="0.2">
      <c r="A40" s="6"/>
      <c r="B40" s="7"/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1">
        <f t="shared" si="0"/>
        <v>0</v>
      </c>
    </row>
    <row r="41" spans="1:21" x14ac:dyDescent="0.2">
      <c r="A41" s="6"/>
      <c r="B41" s="7"/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61">
        <f t="shared" si="0"/>
        <v>0</v>
      </c>
    </row>
    <row r="42" spans="1:21" x14ac:dyDescent="0.2">
      <c r="A42" s="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S42" s="8"/>
      <c r="T42" s="8"/>
      <c r="U42" s="61">
        <f t="shared" si="0"/>
        <v>0</v>
      </c>
    </row>
    <row r="43" spans="1:21" x14ac:dyDescent="0.2">
      <c r="A43" s="6"/>
      <c r="B43" s="7"/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>
        <f t="shared" si="0"/>
        <v>0</v>
      </c>
    </row>
    <row r="44" spans="1:21" x14ac:dyDescent="0.2">
      <c r="A44" s="6"/>
      <c r="B44" s="7"/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61">
        <f t="shared" si="0"/>
        <v>0</v>
      </c>
    </row>
    <row r="45" spans="1:21" x14ac:dyDescent="0.2">
      <c r="A45" s="6"/>
      <c r="B45" s="7"/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61">
        <f t="shared" si="0"/>
        <v>0</v>
      </c>
    </row>
    <row r="46" spans="1:21" x14ac:dyDescent="0.2">
      <c r="A46" s="6"/>
      <c r="B46" s="7"/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61">
        <f t="shared" si="0"/>
        <v>0</v>
      </c>
    </row>
    <row r="47" spans="1:21" x14ac:dyDescent="0.2">
      <c r="A47" s="6"/>
      <c r="B47" s="7"/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61">
        <f t="shared" si="0"/>
        <v>0</v>
      </c>
    </row>
    <row r="48" spans="1:21" x14ac:dyDescent="0.2">
      <c r="A48" s="6"/>
      <c r="B48" s="7"/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61">
        <f t="shared" si="0"/>
        <v>0</v>
      </c>
    </row>
    <row r="49" spans="1:21" x14ac:dyDescent="0.2">
      <c r="A49" s="6"/>
      <c r="B49" s="7"/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61">
        <f t="shared" si="0"/>
        <v>0</v>
      </c>
    </row>
    <row r="50" spans="1:21" x14ac:dyDescent="0.2">
      <c r="A50" s="6"/>
      <c r="B50" s="7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61">
        <f t="shared" si="0"/>
        <v>0</v>
      </c>
    </row>
    <row r="51" spans="1:21" ht="13.5" thickBot="1" x14ac:dyDescent="0.25">
      <c r="A51" s="192" t="s">
        <v>44</v>
      </c>
      <c r="B51" s="193"/>
      <c r="C51" s="193"/>
      <c r="D51" s="195">
        <f t="shared" ref="D51:U51" si="1">SUM(D6:D50)</f>
        <v>0</v>
      </c>
      <c r="E51" s="195">
        <f t="shared" si="1"/>
        <v>0</v>
      </c>
      <c r="F51" s="195">
        <f t="shared" si="1"/>
        <v>0</v>
      </c>
      <c r="G51" s="195">
        <f t="shared" si="1"/>
        <v>0</v>
      </c>
      <c r="H51" s="195">
        <f t="shared" si="1"/>
        <v>0</v>
      </c>
      <c r="I51" s="195">
        <f t="shared" si="1"/>
        <v>0</v>
      </c>
      <c r="J51" s="195">
        <f t="shared" si="1"/>
        <v>0</v>
      </c>
      <c r="K51" s="195">
        <f t="shared" si="1"/>
        <v>0</v>
      </c>
      <c r="L51" s="195">
        <f t="shared" si="1"/>
        <v>0</v>
      </c>
      <c r="M51" s="195">
        <f t="shared" si="1"/>
        <v>0</v>
      </c>
      <c r="N51" s="195">
        <f t="shared" si="1"/>
        <v>0</v>
      </c>
      <c r="O51" s="195">
        <f t="shared" si="1"/>
        <v>0</v>
      </c>
      <c r="P51" s="195">
        <f t="shared" si="1"/>
        <v>0</v>
      </c>
      <c r="Q51" s="195">
        <f t="shared" si="1"/>
        <v>0</v>
      </c>
      <c r="R51" s="195">
        <f t="shared" si="1"/>
        <v>0</v>
      </c>
      <c r="S51" s="195">
        <f t="shared" si="1"/>
        <v>0</v>
      </c>
      <c r="T51" s="195">
        <f t="shared" si="1"/>
        <v>0</v>
      </c>
      <c r="U51" s="195">
        <f t="shared" si="1"/>
        <v>0</v>
      </c>
    </row>
    <row r="52" spans="1:21" ht="13.5" thickTop="1" x14ac:dyDescent="0.2"/>
  </sheetData>
  <sheetProtection sheet="1" objects="1" scenarios="1" insertRows="0" selectLockedCells="1"/>
  <phoneticPr fontId="0" type="noConversion"/>
  <printOptions horizontalCentered="1"/>
  <pageMargins left="0.75" right="0.75" top="1" bottom="1" header="0.5" footer="0.5"/>
  <pageSetup paperSize="9" scale="69" orientation="landscape" horizontalDpi="300" verticalDpi="300" r:id="rId1"/>
  <headerFooter alignWithMargins="0">
    <oddFooter>&amp;C&amp;"Arial,Bold"CB4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DCF04-9D19-4EDB-809D-DE2C927743A6}">
  <sheetPr>
    <tabColor rgb="FFFFFF00"/>
    <pageSetUpPr fitToPage="1"/>
  </sheetPr>
  <dimension ref="A1:V52"/>
  <sheetViews>
    <sheetView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4.5703125" style="10" customWidth="1"/>
    <col min="2" max="2" width="7.5703125" style="10" customWidth="1"/>
    <col min="3" max="3" width="30.5703125" style="10" customWidth="1"/>
    <col min="4" max="20" width="8.5703125" style="10" customWidth="1"/>
    <col min="21" max="21" width="8.85546875" style="136"/>
    <col min="22" max="16384" width="8.85546875" style="10"/>
  </cols>
  <sheetData>
    <row r="1" spans="1:22" x14ac:dyDescent="0.2">
      <c r="A1" s="84" t="s">
        <v>54</v>
      </c>
      <c r="C1" s="244">
        <f>'CB1.1 Summ of Recpts and Paymts'!B1</f>
        <v>0</v>
      </c>
    </row>
    <row r="2" spans="1:22" x14ac:dyDescent="0.2">
      <c r="G2" s="249" t="str">
        <f>"Statement of Payments for the Month of July "&amp;Instructions!$C$9</f>
        <v xml:space="preserve">Statement of Payments for the Month of July </v>
      </c>
      <c r="L2" s="130"/>
    </row>
    <row r="4" spans="1:22" x14ac:dyDescent="0.2">
      <c r="A4" s="91">
        <v>1</v>
      </c>
      <c r="B4" s="91">
        <v>2</v>
      </c>
      <c r="C4" s="91">
        <v>3</v>
      </c>
      <c r="D4" s="91">
        <v>4</v>
      </c>
      <c r="E4" s="91">
        <v>5</v>
      </c>
      <c r="F4" s="91">
        <v>6</v>
      </c>
      <c r="G4" s="91">
        <v>7</v>
      </c>
      <c r="H4" s="91">
        <v>8</v>
      </c>
      <c r="I4" s="91">
        <v>9</v>
      </c>
      <c r="J4" s="91">
        <v>10</v>
      </c>
      <c r="K4" s="91">
        <v>11</v>
      </c>
      <c r="L4" s="91">
        <v>12</v>
      </c>
      <c r="M4" s="91">
        <v>13</v>
      </c>
      <c r="N4" s="91">
        <v>14</v>
      </c>
      <c r="O4" s="91">
        <v>15</v>
      </c>
      <c r="P4" s="91">
        <v>16</v>
      </c>
      <c r="Q4" s="91">
        <v>17</v>
      </c>
      <c r="R4" s="91">
        <v>18</v>
      </c>
      <c r="S4" s="91">
        <v>19</v>
      </c>
      <c r="T4" s="91">
        <v>20</v>
      </c>
      <c r="U4" s="135">
        <v>21</v>
      </c>
    </row>
    <row r="5" spans="1:22" ht="33.75" x14ac:dyDescent="0.2">
      <c r="A5" s="94" t="s">
        <v>39</v>
      </c>
      <c r="B5" s="94" t="s">
        <v>45</v>
      </c>
      <c r="C5" s="94" t="s">
        <v>40</v>
      </c>
      <c r="D5" s="253" t="str">
        <f>'CB1.1 Summ of Recpts and Paymts'!B25</f>
        <v>MISC EXPENSE</v>
      </c>
      <c r="E5" s="253" t="str">
        <f>'CB1.1 Summ of Recpts and Paymts'!C25</f>
        <v>BANK CHARGES</v>
      </c>
      <c r="F5" s="253" t="str">
        <f>'CB1.1 Summ of Recpts and Paymts'!D25</f>
        <v>SPECIAL ACTIVITY</v>
      </c>
      <c r="G5" s="253" t="str">
        <f>'CB1.1 Summ of Recpts and Paymts'!E25</f>
        <v>REGIST FEES</v>
      </c>
      <c r="H5" s="253" t="str">
        <f>'CB1.1 Summ of Recpts and Paymts'!F25</f>
        <v>ELECT RATES INSUR</v>
      </c>
      <c r="I5" s="253" t="str">
        <f>'CB1.1 Summ of Recpts and Paymts'!G25</f>
        <v>FUND RAISING</v>
      </c>
      <c r="J5" s="253" t="str">
        <f>'CB1.1 Summ of Recpts and Paymts'!H25</f>
        <v>MAJOR EQUIP/ BUILDINGS</v>
      </c>
      <c r="K5" s="253" t="str">
        <f>'CB1.1 Summ of Recpts and Paymts'!I25</f>
        <v>REPAIRS MAINT</v>
      </c>
      <c r="L5" s="253" t="str">
        <f>'CB1.1 Summ of Recpts and Paymts'!J25</f>
        <v>LOAN REPYMT</v>
      </c>
      <c r="M5" s="253" t="str">
        <f>'CB1.1 Summ of Recpts and Paymts'!K25</f>
        <v>INVEST (FORM.DEPOSIT)</v>
      </c>
      <c r="N5" s="253" t="str">
        <f>'CB1.1 Summ of Recpts and Paymts'!L25</f>
        <v>JOEY FUNDS</v>
      </c>
      <c r="O5" s="253" t="str">
        <f>'CB1.1 Summ of Recpts and Paymts'!M25</f>
        <v>CUB FUNDS</v>
      </c>
      <c r="P5" s="253" t="str">
        <f>'CB1.1 Summ of Recpts and Paymts'!N25</f>
        <v>SCOUT FUNDS</v>
      </c>
      <c r="Q5" s="253" t="str">
        <f>'CB1.1 Summ of Recpts and Paymts'!O25</f>
        <v>VENTURER FUNDS</v>
      </c>
      <c r="R5" s="253" t="str">
        <f>'CB1.1 Summ of Recpts and Paymts'!P25</f>
        <v>LEADER COSTS</v>
      </c>
      <c r="S5" s="253" t="str">
        <f>'CB1.1 Summ of Recpts and Paymts'!Q25</f>
        <v>SPARE 1</v>
      </c>
      <c r="T5" s="253" t="str">
        <f>'CB1.1 Summ of Recpts and Paymts'!R25</f>
        <v>SPARE 2</v>
      </c>
      <c r="U5" s="253" t="str">
        <f>'CB1.1 Summ of Recpts and Paymts'!S25</f>
        <v>CHEQUE AMOUNT</v>
      </c>
      <c r="V5" s="253"/>
    </row>
    <row r="6" spans="1:22" x14ac:dyDescent="0.2">
      <c r="A6" s="6"/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33"/>
      <c r="O6" s="33"/>
      <c r="P6" s="33"/>
      <c r="Q6" s="33"/>
      <c r="R6" s="33"/>
      <c r="S6" s="33"/>
      <c r="T6" s="8"/>
      <c r="U6" s="61">
        <f>SUM(D6:T6)</f>
        <v>0</v>
      </c>
    </row>
    <row r="7" spans="1:22" x14ac:dyDescent="0.2">
      <c r="A7" s="6"/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61">
        <f t="shared" ref="U7:U50" si="0">SUM(D7:T7)</f>
        <v>0</v>
      </c>
    </row>
    <row r="8" spans="1:22" x14ac:dyDescent="0.2">
      <c r="A8" s="6"/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61">
        <f t="shared" si="0"/>
        <v>0</v>
      </c>
    </row>
    <row r="9" spans="1:22" x14ac:dyDescent="0.2">
      <c r="A9" s="6"/>
      <c r="B9" s="7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61">
        <f t="shared" si="0"/>
        <v>0</v>
      </c>
    </row>
    <row r="10" spans="1:22" x14ac:dyDescent="0.2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61">
        <f t="shared" si="0"/>
        <v>0</v>
      </c>
    </row>
    <row r="11" spans="1:22" x14ac:dyDescent="0.2">
      <c r="A11" s="6"/>
      <c r="B11" s="7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61">
        <f t="shared" si="0"/>
        <v>0</v>
      </c>
    </row>
    <row r="12" spans="1:22" x14ac:dyDescent="0.2">
      <c r="A12" s="6"/>
      <c r="B12" s="7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61">
        <f t="shared" si="0"/>
        <v>0</v>
      </c>
    </row>
    <row r="13" spans="1:22" x14ac:dyDescent="0.2">
      <c r="A13" s="6"/>
      <c r="B13" s="7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61">
        <f t="shared" si="0"/>
        <v>0</v>
      </c>
    </row>
    <row r="14" spans="1:22" x14ac:dyDescent="0.2">
      <c r="A14" s="6"/>
      <c r="B14" s="7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61">
        <f t="shared" si="0"/>
        <v>0</v>
      </c>
    </row>
    <row r="15" spans="1:22" x14ac:dyDescent="0.2">
      <c r="A15" s="6"/>
      <c r="B15" s="7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61">
        <f t="shared" si="0"/>
        <v>0</v>
      </c>
    </row>
    <row r="16" spans="1:22" x14ac:dyDescent="0.2">
      <c r="A16" s="6"/>
      <c r="B16" s="7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61">
        <f t="shared" si="0"/>
        <v>0</v>
      </c>
    </row>
    <row r="17" spans="1:21" x14ac:dyDescent="0.2">
      <c r="A17" s="6"/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61">
        <f t="shared" si="0"/>
        <v>0</v>
      </c>
    </row>
    <row r="18" spans="1:21" x14ac:dyDescent="0.2">
      <c r="A18" s="6"/>
      <c r="B18" s="7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61">
        <f t="shared" si="0"/>
        <v>0</v>
      </c>
    </row>
    <row r="19" spans="1:21" x14ac:dyDescent="0.2">
      <c r="A19" s="6"/>
      <c r="B19" s="7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61">
        <f t="shared" si="0"/>
        <v>0</v>
      </c>
    </row>
    <row r="20" spans="1:21" x14ac:dyDescent="0.2">
      <c r="A20" s="6"/>
      <c r="B20" s="7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61">
        <f t="shared" si="0"/>
        <v>0</v>
      </c>
    </row>
    <row r="21" spans="1:21" x14ac:dyDescent="0.2">
      <c r="A21" s="6"/>
      <c r="B21" s="7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61">
        <f t="shared" si="0"/>
        <v>0</v>
      </c>
    </row>
    <row r="22" spans="1:21" x14ac:dyDescent="0.2">
      <c r="A22" s="6"/>
      <c r="B22" s="7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61">
        <f t="shared" si="0"/>
        <v>0</v>
      </c>
    </row>
    <row r="23" spans="1:21" x14ac:dyDescent="0.2">
      <c r="A23" s="6"/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61">
        <f t="shared" si="0"/>
        <v>0</v>
      </c>
    </row>
    <row r="24" spans="1:21" x14ac:dyDescent="0.2">
      <c r="A24" s="6"/>
      <c r="B24" s="7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61">
        <f t="shared" si="0"/>
        <v>0</v>
      </c>
    </row>
    <row r="25" spans="1:21" x14ac:dyDescent="0.2">
      <c r="A25" s="6"/>
      <c r="B25" s="7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61">
        <f t="shared" si="0"/>
        <v>0</v>
      </c>
    </row>
    <row r="26" spans="1:21" x14ac:dyDescent="0.2">
      <c r="A26" s="6"/>
      <c r="B26" s="7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61">
        <f t="shared" si="0"/>
        <v>0</v>
      </c>
    </row>
    <row r="27" spans="1:21" x14ac:dyDescent="0.2">
      <c r="A27" s="6"/>
      <c r="B27" s="7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61">
        <f t="shared" si="0"/>
        <v>0</v>
      </c>
    </row>
    <row r="28" spans="1:21" x14ac:dyDescent="0.2">
      <c r="A28" s="6"/>
      <c r="B28" s="7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61">
        <f t="shared" si="0"/>
        <v>0</v>
      </c>
    </row>
    <row r="29" spans="1:21" x14ac:dyDescent="0.2">
      <c r="A29" s="6"/>
      <c r="B29" s="7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61">
        <f t="shared" si="0"/>
        <v>0</v>
      </c>
    </row>
    <row r="30" spans="1:21" x14ac:dyDescent="0.2">
      <c r="A30" s="6"/>
      <c r="B30" s="7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61">
        <f t="shared" si="0"/>
        <v>0</v>
      </c>
    </row>
    <row r="31" spans="1:21" x14ac:dyDescent="0.2">
      <c r="A31" s="6"/>
      <c r="B31" s="7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61">
        <f t="shared" si="0"/>
        <v>0</v>
      </c>
    </row>
    <row r="32" spans="1:21" x14ac:dyDescent="0.2">
      <c r="A32" s="6"/>
      <c r="B32" s="7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61">
        <f t="shared" si="0"/>
        <v>0</v>
      </c>
    </row>
    <row r="33" spans="1:21" x14ac:dyDescent="0.2">
      <c r="A33" s="6"/>
      <c r="B33" s="7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61">
        <f t="shared" si="0"/>
        <v>0</v>
      </c>
    </row>
    <row r="34" spans="1:21" x14ac:dyDescent="0.2">
      <c r="A34" s="6"/>
      <c r="B34" s="7"/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61">
        <f t="shared" si="0"/>
        <v>0</v>
      </c>
    </row>
    <row r="35" spans="1:21" x14ac:dyDescent="0.2">
      <c r="A35" s="6"/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61">
        <f t="shared" si="0"/>
        <v>0</v>
      </c>
    </row>
    <row r="36" spans="1:21" x14ac:dyDescent="0.2">
      <c r="A36" s="6"/>
      <c r="B36" s="7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61">
        <f t="shared" si="0"/>
        <v>0</v>
      </c>
    </row>
    <row r="37" spans="1:21" x14ac:dyDescent="0.2">
      <c r="A37" s="6"/>
      <c r="B37" s="7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61">
        <f t="shared" si="0"/>
        <v>0</v>
      </c>
    </row>
    <row r="38" spans="1:21" x14ac:dyDescent="0.2">
      <c r="A38" s="6"/>
      <c r="B38" s="7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61">
        <f t="shared" si="0"/>
        <v>0</v>
      </c>
    </row>
    <row r="39" spans="1:21" x14ac:dyDescent="0.2">
      <c r="A39" s="6"/>
      <c r="B39" s="7"/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61">
        <f t="shared" si="0"/>
        <v>0</v>
      </c>
    </row>
    <row r="40" spans="1:21" x14ac:dyDescent="0.2">
      <c r="A40" s="6"/>
      <c r="B40" s="7"/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1">
        <f t="shared" si="0"/>
        <v>0</v>
      </c>
    </row>
    <row r="41" spans="1:21" x14ac:dyDescent="0.2">
      <c r="A41" s="6"/>
      <c r="B41" s="7"/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61">
        <f t="shared" si="0"/>
        <v>0</v>
      </c>
    </row>
    <row r="42" spans="1:21" x14ac:dyDescent="0.2">
      <c r="A42" s="6"/>
      <c r="B42" s="7"/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61">
        <f t="shared" si="0"/>
        <v>0</v>
      </c>
    </row>
    <row r="43" spans="1:21" x14ac:dyDescent="0.2">
      <c r="A43" s="6"/>
      <c r="B43" s="7"/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>
        <f t="shared" si="0"/>
        <v>0</v>
      </c>
    </row>
    <row r="44" spans="1:21" x14ac:dyDescent="0.2">
      <c r="A44" s="6"/>
      <c r="B44" s="7"/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61">
        <f t="shared" si="0"/>
        <v>0</v>
      </c>
    </row>
    <row r="45" spans="1:21" x14ac:dyDescent="0.2">
      <c r="A45" s="6"/>
      <c r="B45" s="7"/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61">
        <f t="shared" si="0"/>
        <v>0</v>
      </c>
    </row>
    <row r="46" spans="1:21" x14ac:dyDescent="0.2">
      <c r="A46" s="6"/>
      <c r="B46" s="7"/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61">
        <f t="shared" si="0"/>
        <v>0</v>
      </c>
    </row>
    <row r="47" spans="1:21" x14ac:dyDescent="0.2">
      <c r="A47" s="6"/>
      <c r="B47" s="7"/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61">
        <f t="shared" si="0"/>
        <v>0</v>
      </c>
    </row>
    <row r="48" spans="1:21" x14ac:dyDescent="0.2">
      <c r="A48" s="6"/>
      <c r="B48" s="7"/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61">
        <f t="shared" si="0"/>
        <v>0</v>
      </c>
    </row>
    <row r="49" spans="1:21" x14ac:dyDescent="0.2">
      <c r="A49" s="6"/>
      <c r="B49" s="7"/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61">
        <f t="shared" si="0"/>
        <v>0</v>
      </c>
    </row>
    <row r="50" spans="1:21" x14ac:dyDescent="0.2">
      <c r="A50" s="6"/>
      <c r="B50" s="7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61">
        <f t="shared" si="0"/>
        <v>0</v>
      </c>
    </row>
    <row r="51" spans="1:21" ht="13.5" thickBot="1" x14ac:dyDescent="0.25">
      <c r="A51" s="192" t="s">
        <v>44</v>
      </c>
      <c r="B51" s="193"/>
      <c r="C51" s="193"/>
      <c r="D51" s="195">
        <f t="shared" ref="D51:U51" si="1">SUM(D6:D50)</f>
        <v>0</v>
      </c>
      <c r="E51" s="195">
        <f t="shared" si="1"/>
        <v>0</v>
      </c>
      <c r="F51" s="195">
        <f t="shared" si="1"/>
        <v>0</v>
      </c>
      <c r="G51" s="195">
        <f t="shared" si="1"/>
        <v>0</v>
      </c>
      <c r="H51" s="195">
        <f t="shared" si="1"/>
        <v>0</v>
      </c>
      <c r="I51" s="195">
        <f t="shared" si="1"/>
        <v>0</v>
      </c>
      <c r="J51" s="195">
        <f t="shared" si="1"/>
        <v>0</v>
      </c>
      <c r="K51" s="195">
        <f t="shared" si="1"/>
        <v>0</v>
      </c>
      <c r="L51" s="195">
        <f t="shared" si="1"/>
        <v>0</v>
      </c>
      <c r="M51" s="195">
        <f t="shared" si="1"/>
        <v>0</v>
      </c>
      <c r="N51" s="195">
        <f t="shared" si="1"/>
        <v>0</v>
      </c>
      <c r="O51" s="195">
        <f t="shared" si="1"/>
        <v>0</v>
      </c>
      <c r="P51" s="195">
        <f t="shared" si="1"/>
        <v>0</v>
      </c>
      <c r="Q51" s="195">
        <f t="shared" si="1"/>
        <v>0</v>
      </c>
      <c r="R51" s="195">
        <f t="shared" si="1"/>
        <v>0</v>
      </c>
      <c r="S51" s="195">
        <f t="shared" si="1"/>
        <v>0</v>
      </c>
      <c r="T51" s="195">
        <f t="shared" si="1"/>
        <v>0</v>
      </c>
      <c r="U51" s="195">
        <f t="shared" si="1"/>
        <v>0</v>
      </c>
    </row>
    <row r="52" spans="1:21" ht="13.5" thickTop="1" x14ac:dyDescent="0.2"/>
  </sheetData>
  <sheetProtection sheet="1" objects="1" scenarios="1" insertRows="0" selectLockedCells="1"/>
  <phoneticPr fontId="0" type="noConversion"/>
  <printOptions horizontalCentered="1"/>
  <pageMargins left="0.75" right="0.75" top="1" bottom="1" header="0.5" footer="0.5"/>
  <pageSetup paperSize="9" scale="69" orientation="landscape" horizontalDpi="300" verticalDpi="300" r:id="rId1"/>
  <headerFooter alignWithMargins="0">
    <oddFooter>&amp;C&amp;"Arial,Bold"CB4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6127B-6CAA-4E00-AC67-6755C6690D88}">
  <sheetPr>
    <tabColor rgb="FFFFFF00"/>
    <pageSetUpPr fitToPage="1"/>
  </sheetPr>
  <dimension ref="A1:V52"/>
  <sheetViews>
    <sheetView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4.5703125" style="10" customWidth="1"/>
    <col min="2" max="2" width="7.5703125" style="10" customWidth="1"/>
    <col min="3" max="3" width="30.5703125" style="10" customWidth="1"/>
    <col min="4" max="20" width="8.5703125" style="10" customWidth="1"/>
    <col min="21" max="21" width="8.85546875" style="136"/>
    <col min="22" max="16384" width="8.85546875" style="10"/>
  </cols>
  <sheetData>
    <row r="1" spans="1:22" x14ac:dyDescent="0.2">
      <c r="A1" s="84" t="s">
        <v>54</v>
      </c>
      <c r="C1" s="244">
        <f>'CB1.1 Summ of Recpts and Paymts'!B1</f>
        <v>0</v>
      </c>
    </row>
    <row r="2" spans="1:22" x14ac:dyDescent="0.2">
      <c r="G2" s="249" t="str">
        <f>"Statement of Payments for the Month of August "&amp;Instructions!$C$9</f>
        <v xml:space="preserve">Statement of Payments for the Month of August </v>
      </c>
      <c r="L2" s="130"/>
    </row>
    <row r="4" spans="1:22" x14ac:dyDescent="0.2">
      <c r="A4" s="91">
        <v>1</v>
      </c>
      <c r="B4" s="91">
        <v>2</v>
      </c>
      <c r="C4" s="91">
        <v>3</v>
      </c>
      <c r="D4" s="91">
        <v>4</v>
      </c>
      <c r="E4" s="91">
        <v>5</v>
      </c>
      <c r="F4" s="91">
        <v>6</v>
      </c>
      <c r="G4" s="91">
        <v>7</v>
      </c>
      <c r="H4" s="91">
        <v>8</v>
      </c>
      <c r="I4" s="91">
        <v>9</v>
      </c>
      <c r="J4" s="91">
        <v>10</v>
      </c>
      <c r="K4" s="91">
        <v>11</v>
      </c>
      <c r="L4" s="91">
        <v>12</v>
      </c>
      <c r="M4" s="91">
        <v>13</v>
      </c>
      <c r="N4" s="91">
        <v>14</v>
      </c>
      <c r="O4" s="91">
        <v>15</v>
      </c>
      <c r="P4" s="91">
        <v>16</v>
      </c>
      <c r="Q4" s="91">
        <v>17</v>
      </c>
      <c r="R4" s="91">
        <v>18</v>
      </c>
      <c r="S4" s="91">
        <v>19</v>
      </c>
      <c r="T4" s="91">
        <v>20</v>
      </c>
      <c r="U4" s="135">
        <v>21</v>
      </c>
    </row>
    <row r="5" spans="1:22" ht="33.75" x14ac:dyDescent="0.2">
      <c r="A5" s="94" t="s">
        <v>39</v>
      </c>
      <c r="B5" s="94" t="s">
        <v>45</v>
      </c>
      <c r="C5" s="94" t="s">
        <v>40</v>
      </c>
      <c r="D5" s="253" t="str">
        <f>'CB1.1 Summ of Recpts and Paymts'!B25</f>
        <v>MISC EXPENSE</v>
      </c>
      <c r="E5" s="253" t="str">
        <f>'CB1.1 Summ of Recpts and Paymts'!C25</f>
        <v>BANK CHARGES</v>
      </c>
      <c r="F5" s="253" t="str">
        <f>'CB1.1 Summ of Recpts and Paymts'!D25</f>
        <v>SPECIAL ACTIVITY</v>
      </c>
      <c r="G5" s="253" t="str">
        <f>'CB1.1 Summ of Recpts and Paymts'!E25</f>
        <v>REGIST FEES</v>
      </c>
      <c r="H5" s="253" t="str">
        <f>'CB1.1 Summ of Recpts and Paymts'!F25</f>
        <v>ELECT RATES INSUR</v>
      </c>
      <c r="I5" s="253" t="str">
        <f>'CB1.1 Summ of Recpts and Paymts'!G25</f>
        <v>FUND RAISING</v>
      </c>
      <c r="J5" s="253" t="str">
        <f>'CB1.1 Summ of Recpts and Paymts'!H25</f>
        <v>MAJOR EQUIP/ BUILDINGS</v>
      </c>
      <c r="K5" s="253" t="str">
        <f>'CB1.1 Summ of Recpts and Paymts'!I25</f>
        <v>REPAIRS MAINT</v>
      </c>
      <c r="L5" s="253" t="str">
        <f>'CB1.1 Summ of Recpts and Paymts'!J25</f>
        <v>LOAN REPYMT</v>
      </c>
      <c r="M5" s="253" t="str">
        <f>'CB1.1 Summ of Recpts and Paymts'!K25</f>
        <v>INVEST (FORM.DEPOSIT)</v>
      </c>
      <c r="N5" s="253" t="str">
        <f>'CB1.1 Summ of Recpts and Paymts'!L25</f>
        <v>JOEY FUNDS</v>
      </c>
      <c r="O5" s="253" t="str">
        <f>'CB1.1 Summ of Recpts and Paymts'!M25</f>
        <v>CUB FUNDS</v>
      </c>
      <c r="P5" s="253" t="str">
        <f>'CB1.1 Summ of Recpts and Paymts'!N25</f>
        <v>SCOUT FUNDS</v>
      </c>
      <c r="Q5" s="253" t="str">
        <f>'CB1.1 Summ of Recpts and Paymts'!O25</f>
        <v>VENTURER FUNDS</v>
      </c>
      <c r="R5" s="253" t="str">
        <f>'CB1.1 Summ of Recpts and Paymts'!P25</f>
        <v>LEADER COSTS</v>
      </c>
      <c r="S5" s="253" t="str">
        <f>'CB1.1 Summ of Recpts and Paymts'!Q25</f>
        <v>SPARE 1</v>
      </c>
      <c r="T5" s="253" t="str">
        <f>'CB1.1 Summ of Recpts and Paymts'!R25</f>
        <v>SPARE 2</v>
      </c>
      <c r="U5" s="253" t="str">
        <f>'CB1.1 Summ of Recpts and Paymts'!S25</f>
        <v>CHEQUE AMOUNT</v>
      </c>
      <c r="V5" s="253"/>
    </row>
    <row r="6" spans="1:22" x14ac:dyDescent="0.2">
      <c r="A6" s="6"/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33"/>
      <c r="O6" s="33"/>
      <c r="P6" s="33"/>
      <c r="Q6" s="33"/>
      <c r="R6" s="33"/>
      <c r="S6" s="33"/>
      <c r="T6" s="8"/>
      <c r="U6" s="61">
        <f>SUM(D6:T6)</f>
        <v>0</v>
      </c>
    </row>
    <row r="7" spans="1:22" x14ac:dyDescent="0.2">
      <c r="A7" s="6"/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61">
        <f t="shared" ref="U7:U50" si="0">SUM(D7:T7)</f>
        <v>0</v>
      </c>
    </row>
    <row r="8" spans="1:22" x14ac:dyDescent="0.2">
      <c r="A8" s="6"/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61">
        <f t="shared" si="0"/>
        <v>0</v>
      </c>
    </row>
    <row r="9" spans="1:22" x14ac:dyDescent="0.2">
      <c r="A9" s="6"/>
      <c r="B9" s="7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61">
        <f t="shared" si="0"/>
        <v>0</v>
      </c>
    </row>
    <row r="10" spans="1:22" x14ac:dyDescent="0.2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61">
        <f t="shared" si="0"/>
        <v>0</v>
      </c>
    </row>
    <row r="11" spans="1:22" x14ac:dyDescent="0.2">
      <c r="A11" s="6"/>
      <c r="B11" s="7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61">
        <f t="shared" si="0"/>
        <v>0</v>
      </c>
    </row>
    <row r="12" spans="1:22" x14ac:dyDescent="0.2">
      <c r="A12" s="6"/>
      <c r="B12" s="7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61">
        <f t="shared" si="0"/>
        <v>0</v>
      </c>
    </row>
    <row r="13" spans="1:22" x14ac:dyDescent="0.2">
      <c r="A13" s="6"/>
      <c r="B13" s="7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61">
        <f t="shared" si="0"/>
        <v>0</v>
      </c>
    </row>
    <row r="14" spans="1:22" x14ac:dyDescent="0.2">
      <c r="A14" s="6"/>
      <c r="B14" s="7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61">
        <f t="shared" si="0"/>
        <v>0</v>
      </c>
    </row>
    <row r="15" spans="1:22" x14ac:dyDescent="0.2">
      <c r="A15" s="6"/>
      <c r="B15" s="7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61">
        <f t="shared" si="0"/>
        <v>0</v>
      </c>
    </row>
    <row r="16" spans="1:22" x14ac:dyDescent="0.2">
      <c r="A16" s="6"/>
      <c r="B16" s="7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61">
        <f t="shared" si="0"/>
        <v>0</v>
      </c>
    </row>
    <row r="17" spans="1:21" x14ac:dyDescent="0.2">
      <c r="A17" s="6"/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61">
        <f t="shared" si="0"/>
        <v>0</v>
      </c>
    </row>
    <row r="18" spans="1:21" x14ac:dyDescent="0.2">
      <c r="A18" s="6"/>
      <c r="B18" s="7"/>
      <c r="C18" s="7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61">
        <f t="shared" si="0"/>
        <v>0</v>
      </c>
    </row>
    <row r="19" spans="1:21" x14ac:dyDescent="0.2">
      <c r="A19" s="6"/>
      <c r="B19" s="7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61">
        <f t="shared" si="0"/>
        <v>0</v>
      </c>
    </row>
    <row r="20" spans="1:21" x14ac:dyDescent="0.2">
      <c r="A20" s="6"/>
      <c r="B20" s="7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61">
        <f t="shared" si="0"/>
        <v>0</v>
      </c>
    </row>
    <row r="21" spans="1:21" x14ac:dyDescent="0.2">
      <c r="A21" s="6"/>
      <c r="B21" s="7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61">
        <f t="shared" si="0"/>
        <v>0</v>
      </c>
    </row>
    <row r="22" spans="1:21" x14ac:dyDescent="0.2">
      <c r="A22" s="6"/>
      <c r="B22" s="7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61">
        <f t="shared" si="0"/>
        <v>0</v>
      </c>
    </row>
    <row r="23" spans="1:21" x14ac:dyDescent="0.2">
      <c r="A23" s="6"/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61">
        <f t="shared" si="0"/>
        <v>0</v>
      </c>
    </row>
    <row r="24" spans="1:21" x14ac:dyDescent="0.2">
      <c r="A24" s="6"/>
      <c r="B24" s="7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61">
        <f t="shared" si="0"/>
        <v>0</v>
      </c>
    </row>
    <row r="25" spans="1:21" x14ac:dyDescent="0.2">
      <c r="A25" s="6"/>
      <c r="B25" s="7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61">
        <f t="shared" si="0"/>
        <v>0</v>
      </c>
    </row>
    <row r="26" spans="1:21" x14ac:dyDescent="0.2">
      <c r="A26" s="6"/>
      <c r="B26" s="7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61">
        <f t="shared" si="0"/>
        <v>0</v>
      </c>
    </row>
    <row r="27" spans="1:21" x14ac:dyDescent="0.2">
      <c r="A27" s="6"/>
      <c r="B27" s="7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61">
        <f t="shared" si="0"/>
        <v>0</v>
      </c>
    </row>
    <row r="28" spans="1:21" x14ac:dyDescent="0.2">
      <c r="A28" s="6"/>
      <c r="B28" s="7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61">
        <f t="shared" si="0"/>
        <v>0</v>
      </c>
    </row>
    <row r="29" spans="1:21" x14ac:dyDescent="0.2">
      <c r="A29" s="6"/>
      <c r="B29" s="7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61">
        <f t="shared" si="0"/>
        <v>0</v>
      </c>
    </row>
    <row r="30" spans="1:21" x14ac:dyDescent="0.2">
      <c r="A30" s="6"/>
      <c r="B30" s="7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61">
        <f t="shared" si="0"/>
        <v>0</v>
      </c>
    </row>
    <row r="31" spans="1:21" x14ac:dyDescent="0.2">
      <c r="A31" s="6"/>
      <c r="B31" s="7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61">
        <f t="shared" si="0"/>
        <v>0</v>
      </c>
    </row>
    <row r="32" spans="1:21" x14ac:dyDescent="0.2">
      <c r="A32" s="6"/>
      <c r="B32" s="7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61">
        <f t="shared" si="0"/>
        <v>0</v>
      </c>
    </row>
    <row r="33" spans="1:21" x14ac:dyDescent="0.2">
      <c r="A33" s="6"/>
      <c r="B33" s="7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61">
        <f t="shared" si="0"/>
        <v>0</v>
      </c>
    </row>
    <row r="34" spans="1:21" x14ac:dyDescent="0.2">
      <c r="A34" s="6"/>
      <c r="B34" s="7"/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61">
        <f t="shared" si="0"/>
        <v>0</v>
      </c>
    </row>
    <row r="35" spans="1:21" x14ac:dyDescent="0.2">
      <c r="A35" s="6"/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61">
        <f t="shared" si="0"/>
        <v>0</v>
      </c>
    </row>
    <row r="36" spans="1:21" x14ac:dyDescent="0.2">
      <c r="A36" s="6"/>
      <c r="B36" s="7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61">
        <f t="shared" si="0"/>
        <v>0</v>
      </c>
    </row>
    <row r="37" spans="1:21" x14ac:dyDescent="0.2">
      <c r="A37" s="6"/>
      <c r="B37" s="7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61">
        <f t="shared" si="0"/>
        <v>0</v>
      </c>
    </row>
    <row r="38" spans="1:21" x14ac:dyDescent="0.2">
      <c r="A38" s="6"/>
      <c r="B38" s="7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61">
        <f t="shared" si="0"/>
        <v>0</v>
      </c>
    </row>
    <row r="39" spans="1:21" x14ac:dyDescent="0.2">
      <c r="A39" s="6"/>
      <c r="B39" s="7"/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61">
        <f t="shared" si="0"/>
        <v>0</v>
      </c>
    </row>
    <row r="40" spans="1:21" x14ac:dyDescent="0.2">
      <c r="A40" s="6"/>
      <c r="B40" s="7"/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1">
        <f t="shared" si="0"/>
        <v>0</v>
      </c>
    </row>
    <row r="41" spans="1:21" x14ac:dyDescent="0.2">
      <c r="A41" s="6"/>
      <c r="B41" s="7"/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61">
        <f t="shared" si="0"/>
        <v>0</v>
      </c>
    </row>
    <row r="42" spans="1:21" x14ac:dyDescent="0.2">
      <c r="A42" s="6"/>
      <c r="B42" s="7"/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61">
        <f t="shared" si="0"/>
        <v>0</v>
      </c>
    </row>
    <row r="43" spans="1:21" x14ac:dyDescent="0.2">
      <c r="A43" s="6"/>
      <c r="B43" s="7"/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>
        <f t="shared" si="0"/>
        <v>0</v>
      </c>
    </row>
    <row r="44" spans="1:21" x14ac:dyDescent="0.2">
      <c r="A44" s="6"/>
      <c r="B44" s="7"/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61">
        <f t="shared" si="0"/>
        <v>0</v>
      </c>
    </row>
    <row r="45" spans="1:21" x14ac:dyDescent="0.2">
      <c r="A45" s="6"/>
      <c r="B45" s="7"/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61">
        <f t="shared" si="0"/>
        <v>0</v>
      </c>
    </row>
    <row r="46" spans="1:21" x14ac:dyDescent="0.2">
      <c r="A46" s="6"/>
      <c r="B46" s="7"/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61">
        <f t="shared" si="0"/>
        <v>0</v>
      </c>
    </row>
    <row r="47" spans="1:21" x14ac:dyDescent="0.2">
      <c r="A47" s="6"/>
      <c r="B47" s="7"/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61">
        <f t="shared" si="0"/>
        <v>0</v>
      </c>
    </row>
    <row r="48" spans="1:21" x14ac:dyDescent="0.2">
      <c r="A48" s="6"/>
      <c r="B48" s="7"/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61">
        <f t="shared" si="0"/>
        <v>0</v>
      </c>
    </row>
    <row r="49" spans="1:21" x14ac:dyDescent="0.2">
      <c r="A49" s="6"/>
      <c r="B49" s="7"/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61">
        <f t="shared" si="0"/>
        <v>0</v>
      </c>
    </row>
    <row r="50" spans="1:21" x14ac:dyDescent="0.2">
      <c r="A50" s="6"/>
      <c r="B50" s="7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61">
        <f t="shared" si="0"/>
        <v>0</v>
      </c>
    </row>
    <row r="51" spans="1:21" ht="13.5" thickBot="1" x14ac:dyDescent="0.25">
      <c r="A51" s="192" t="s">
        <v>44</v>
      </c>
      <c r="B51" s="193"/>
      <c r="C51" s="193"/>
      <c r="D51" s="195">
        <f t="shared" ref="D51:U51" si="1">SUM(D6:D50)</f>
        <v>0</v>
      </c>
      <c r="E51" s="195">
        <f t="shared" si="1"/>
        <v>0</v>
      </c>
      <c r="F51" s="195">
        <f t="shared" si="1"/>
        <v>0</v>
      </c>
      <c r="G51" s="195">
        <f t="shared" si="1"/>
        <v>0</v>
      </c>
      <c r="H51" s="195">
        <f t="shared" si="1"/>
        <v>0</v>
      </c>
      <c r="I51" s="195">
        <f t="shared" si="1"/>
        <v>0</v>
      </c>
      <c r="J51" s="195">
        <f t="shared" si="1"/>
        <v>0</v>
      </c>
      <c r="K51" s="195">
        <f t="shared" si="1"/>
        <v>0</v>
      </c>
      <c r="L51" s="195">
        <f t="shared" si="1"/>
        <v>0</v>
      </c>
      <c r="M51" s="195">
        <f t="shared" si="1"/>
        <v>0</v>
      </c>
      <c r="N51" s="195">
        <f t="shared" si="1"/>
        <v>0</v>
      </c>
      <c r="O51" s="195">
        <f t="shared" si="1"/>
        <v>0</v>
      </c>
      <c r="P51" s="195">
        <f t="shared" si="1"/>
        <v>0</v>
      </c>
      <c r="Q51" s="195">
        <f t="shared" si="1"/>
        <v>0</v>
      </c>
      <c r="R51" s="195">
        <f t="shared" si="1"/>
        <v>0</v>
      </c>
      <c r="S51" s="195">
        <f t="shared" si="1"/>
        <v>0</v>
      </c>
      <c r="T51" s="195">
        <f t="shared" si="1"/>
        <v>0</v>
      </c>
      <c r="U51" s="195">
        <f t="shared" si="1"/>
        <v>0</v>
      </c>
    </row>
    <row r="52" spans="1:21" ht="13.5" thickTop="1" x14ac:dyDescent="0.2"/>
  </sheetData>
  <sheetProtection sheet="1" objects="1" scenarios="1" insertRows="0" selectLockedCells="1"/>
  <phoneticPr fontId="0" type="noConversion"/>
  <printOptions horizontalCentered="1"/>
  <pageMargins left="0.75" right="0.75" top="1" bottom="1" header="0.5" footer="0.5"/>
  <pageSetup paperSize="9" scale="67" orientation="landscape" horizontalDpi="300" verticalDpi="300" r:id="rId1"/>
  <headerFooter alignWithMargins="0">
    <oddFooter>&amp;C&amp;"Arial,Bold"CB4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ADABE-AF9B-4592-9D4F-72B2AA8D452E}">
  <sheetPr>
    <tabColor rgb="FFFFFF00"/>
    <pageSetUpPr fitToPage="1"/>
  </sheetPr>
  <dimension ref="A1:V52"/>
  <sheetViews>
    <sheetView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4.5703125" style="10" customWidth="1"/>
    <col min="2" max="2" width="7.5703125" style="10" customWidth="1"/>
    <col min="3" max="3" width="30.5703125" style="10" customWidth="1"/>
    <col min="4" max="20" width="8.5703125" style="10" customWidth="1"/>
    <col min="21" max="21" width="8.85546875" style="136"/>
    <col min="22" max="16384" width="8.85546875" style="10"/>
  </cols>
  <sheetData>
    <row r="1" spans="1:22" x14ac:dyDescent="0.2">
      <c r="A1" s="84" t="s">
        <v>54</v>
      </c>
      <c r="C1" s="244">
        <f>'CB1.1 Summ of Recpts and Paymts'!B1</f>
        <v>0</v>
      </c>
    </row>
    <row r="2" spans="1:22" x14ac:dyDescent="0.2">
      <c r="G2" s="249" t="str">
        <f>"Statement of Payments for the Month of September "&amp;Instructions!$C$9</f>
        <v xml:space="preserve">Statement of Payments for the Month of September </v>
      </c>
    </row>
    <row r="4" spans="1:22" x14ac:dyDescent="0.2">
      <c r="A4" s="91">
        <v>1</v>
      </c>
      <c r="B4" s="91">
        <v>2</v>
      </c>
      <c r="C4" s="91">
        <v>3</v>
      </c>
      <c r="D4" s="91">
        <v>4</v>
      </c>
      <c r="E4" s="91">
        <v>5</v>
      </c>
      <c r="F4" s="91">
        <v>6</v>
      </c>
      <c r="G4" s="91">
        <v>7</v>
      </c>
      <c r="H4" s="91">
        <v>8</v>
      </c>
      <c r="I4" s="91">
        <v>9</v>
      </c>
      <c r="J4" s="91">
        <v>10</v>
      </c>
      <c r="K4" s="91">
        <v>11</v>
      </c>
      <c r="L4" s="91">
        <v>12</v>
      </c>
      <c r="M4" s="91">
        <v>13</v>
      </c>
      <c r="N4" s="91">
        <v>14</v>
      </c>
      <c r="O4" s="91">
        <v>15</v>
      </c>
      <c r="P4" s="91">
        <v>16</v>
      </c>
      <c r="Q4" s="91">
        <v>17</v>
      </c>
      <c r="R4" s="91">
        <v>18</v>
      </c>
      <c r="S4" s="91">
        <v>19</v>
      </c>
      <c r="T4" s="91">
        <v>20</v>
      </c>
      <c r="U4" s="135">
        <v>21</v>
      </c>
    </row>
    <row r="5" spans="1:22" ht="33.75" x14ac:dyDescent="0.2">
      <c r="A5" s="94" t="s">
        <v>39</v>
      </c>
      <c r="B5" s="94" t="s">
        <v>45</v>
      </c>
      <c r="C5" s="94" t="s">
        <v>40</v>
      </c>
      <c r="D5" s="253" t="str">
        <f>'CB1.1 Summ of Recpts and Paymts'!B25</f>
        <v>MISC EXPENSE</v>
      </c>
      <c r="E5" s="253" t="str">
        <f>'CB1.1 Summ of Recpts and Paymts'!C25</f>
        <v>BANK CHARGES</v>
      </c>
      <c r="F5" s="253" t="str">
        <f>'CB1.1 Summ of Recpts and Paymts'!D25</f>
        <v>SPECIAL ACTIVITY</v>
      </c>
      <c r="G5" s="253" t="str">
        <f>'CB1.1 Summ of Recpts and Paymts'!E25</f>
        <v>REGIST FEES</v>
      </c>
      <c r="H5" s="253" t="str">
        <f>'CB1.1 Summ of Recpts and Paymts'!F25</f>
        <v>ELECT RATES INSUR</v>
      </c>
      <c r="I5" s="253" t="str">
        <f>'CB1.1 Summ of Recpts and Paymts'!G25</f>
        <v>FUND RAISING</v>
      </c>
      <c r="J5" s="253" t="str">
        <f>'CB1.1 Summ of Recpts and Paymts'!H25</f>
        <v>MAJOR EQUIP/ BUILDINGS</v>
      </c>
      <c r="K5" s="253" t="str">
        <f>'CB1.1 Summ of Recpts and Paymts'!I25</f>
        <v>REPAIRS MAINT</v>
      </c>
      <c r="L5" s="253" t="str">
        <f>'CB1.1 Summ of Recpts and Paymts'!J25</f>
        <v>LOAN REPYMT</v>
      </c>
      <c r="M5" s="253" t="str">
        <f>'CB1.1 Summ of Recpts and Paymts'!K25</f>
        <v>INVEST (FORM.DEPOSIT)</v>
      </c>
      <c r="N5" s="253" t="str">
        <f>'CB1.1 Summ of Recpts and Paymts'!L25</f>
        <v>JOEY FUNDS</v>
      </c>
      <c r="O5" s="253" t="str">
        <f>'CB1.1 Summ of Recpts and Paymts'!M25</f>
        <v>CUB FUNDS</v>
      </c>
      <c r="P5" s="253" t="str">
        <f>'CB1.1 Summ of Recpts and Paymts'!N25</f>
        <v>SCOUT FUNDS</v>
      </c>
      <c r="Q5" s="253" t="str">
        <f>'CB1.1 Summ of Recpts and Paymts'!O25</f>
        <v>VENTURER FUNDS</v>
      </c>
      <c r="R5" s="253" t="str">
        <f>'CB1.1 Summ of Recpts and Paymts'!P25</f>
        <v>LEADER COSTS</v>
      </c>
      <c r="S5" s="253" t="str">
        <f>'CB1.1 Summ of Recpts and Paymts'!Q25</f>
        <v>SPARE 1</v>
      </c>
      <c r="T5" s="253" t="str">
        <f>'CB1.1 Summ of Recpts and Paymts'!R25</f>
        <v>SPARE 2</v>
      </c>
      <c r="U5" s="253" t="str">
        <f>'CB1.1 Summ of Recpts and Paymts'!S25</f>
        <v>CHEQUE AMOUNT</v>
      </c>
      <c r="V5" s="253"/>
    </row>
    <row r="6" spans="1:22" x14ac:dyDescent="0.2">
      <c r="A6" s="6"/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33"/>
      <c r="O6" s="33"/>
      <c r="P6" s="33"/>
      <c r="Q6" s="33"/>
      <c r="R6" s="33"/>
      <c r="S6" s="33"/>
      <c r="T6" s="8"/>
      <c r="U6" s="61">
        <f>SUM(D6:T6)</f>
        <v>0</v>
      </c>
    </row>
    <row r="7" spans="1:22" x14ac:dyDescent="0.2">
      <c r="A7" s="6"/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61">
        <f t="shared" ref="U7:U50" si="0">SUM(D7:T7)</f>
        <v>0</v>
      </c>
    </row>
    <row r="8" spans="1:22" x14ac:dyDescent="0.2">
      <c r="A8" s="6"/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61">
        <f t="shared" si="0"/>
        <v>0</v>
      </c>
    </row>
    <row r="9" spans="1:22" x14ac:dyDescent="0.2">
      <c r="A9" s="6"/>
      <c r="B9" s="7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61">
        <f t="shared" si="0"/>
        <v>0</v>
      </c>
    </row>
    <row r="10" spans="1:22" x14ac:dyDescent="0.2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61">
        <f t="shared" si="0"/>
        <v>0</v>
      </c>
    </row>
    <row r="11" spans="1:22" x14ac:dyDescent="0.2">
      <c r="A11" s="6"/>
      <c r="B11" s="7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61">
        <f t="shared" si="0"/>
        <v>0</v>
      </c>
    </row>
    <row r="12" spans="1:22" x14ac:dyDescent="0.2">
      <c r="A12" s="6"/>
      <c r="B12" s="7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61">
        <f t="shared" si="0"/>
        <v>0</v>
      </c>
    </row>
    <row r="13" spans="1:22" x14ac:dyDescent="0.2">
      <c r="A13" s="6"/>
      <c r="B13" s="7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61">
        <f t="shared" si="0"/>
        <v>0</v>
      </c>
    </row>
    <row r="14" spans="1:22" x14ac:dyDescent="0.2">
      <c r="A14" s="6"/>
      <c r="B14" s="7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61">
        <f t="shared" si="0"/>
        <v>0</v>
      </c>
    </row>
    <row r="15" spans="1:22" x14ac:dyDescent="0.2">
      <c r="A15" s="6"/>
      <c r="B15" s="7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61">
        <f t="shared" si="0"/>
        <v>0</v>
      </c>
    </row>
    <row r="16" spans="1:22" x14ac:dyDescent="0.2">
      <c r="A16" s="6"/>
      <c r="B16" s="7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61">
        <f t="shared" si="0"/>
        <v>0</v>
      </c>
    </row>
    <row r="17" spans="1:21" x14ac:dyDescent="0.2">
      <c r="A17" s="6"/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61">
        <f t="shared" si="0"/>
        <v>0</v>
      </c>
    </row>
    <row r="18" spans="1:21" x14ac:dyDescent="0.2">
      <c r="A18" s="6"/>
      <c r="B18" s="7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61">
        <f t="shared" si="0"/>
        <v>0</v>
      </c>
    </row>
    <row r="19" spans="1:21" x14ac:dyDescent="0.2">
      <c r="A19" s="6"/>
      <c r="B19" s="7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61">
        <f t="shared" si="0"/>
        <v>0</v>
      </c>
    </row>
    <row r="20" spans="1:21" x14ac:dyDescent="0.2">
      <c r="A20" s="6"/>
      <c r="B20" s="7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61">
        <f t="shared" si="0"/>
        <v>0</v>
      </c>
    </row>
    <row r="21" spans="1:21" x14ac:dyDescent="0.2">
      <c r="A21" s="6"/>
      <c r="B21" s="7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61">
        <f t="shared" si="0"/>
        <v>0</v>
      </c>
    </row>
    <row r="22" spans="1:21" x14ac:dyDescent="0.2">
      <c r="A22" s="6"/>
      <c r="B22" s="7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61">
        <f t="shared" si="0"/>
        <v>0</v>
      </c>
    </row>
    <row r="23" spans="1:21" x14ac:dyDescent="0.2">
      <c r="A23" s="6"/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61">
        <f t="shared" si="0"/>
        <v>0</v>
      </c>
    </row>
    <row r="24" spans="1:21" x14ac:dyDescent="0.2">
      <c r="A24" s="6"/>
      <c r="B24" s="7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61">
        <f t="shared" si="0"/>
        <v>0</v>
      </c>
    </row>
    <row r="25" spans="1:21" x14ac:dyDescent="0.2">
      <c r="A25" s="6"/>
      <c r="B25" s="7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61">
        <f t="shared" si="0"/>
        <v>0</v>
      </c>
    </row>
    <row r="26" spans="1:21" x14ac:dyDescent="0.2">
      <c r="A26" s="6"/>
      <c r="B26" s="7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61">
        <f t="shared" si="0"/>
        <v>0</v>
      </c>
    </row>
    <row r="27" spans="1:21" x14ac:dyDescent="0.2">
      <c r="A27" s="6"/>
      <c r="B27" s="7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61">
        <f t="shared" si="0"/>
        <v>0</v>
      </c>
    </row>
    <row r="28" spans="1:21" x14ac:dyDescent="0.2">
      <c r="A28" s="6"/>
      <c r="B28" s="7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61">
        <f t="shared" si="0"/>
        <v>0</v>
      </c>
    </row>
    <row r="29" spans="1:21" x14ac:dyDescent="0.2">
      <c r="A29" s="6"/>
      <c r="B29" s="7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61">
        <f t="shared" si="0"/>
        <v>0</v>
      </c>
    </row>
    <row r="30" spans="1:21" x14ac:dyDescent="0.2">
      <c r="A30" s="6"/>
      <c r="B30" s="7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61">
        <f t="shared" si="0"/>
        <v>0</v>
      </c>
    </row>
    <row r="31" spans="1:21" x14ac:dyDescent="0.2">
      <c r="A31" s="6"/>
      <c r="B31" s="7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61">
        <f t="shared" si="0"/>
        <v>0</v>
      </c>
    </row>
    <row r="32" spans="1:21" x14ac:dyDescent="0.2">
      <c r="A32" s="6"/>
      <c r="B32" s="7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61">
        <f t="shared" si="0"/>
        <v>0</v>
      </c>
    </row>
    <row r="33" spans="1:21" x14ac:dyDescent="0.2">
      <c r="A33" s="6"/>
      <c r="B33" s="7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61">
        <f t="shared" si="0"/>
        <v>0</v>
      </c>
    </row>
    <row r="34" spans="1:21" x14ac:dyDescent="0.2">
      <c r="A34" s="6"/>
      <c r="B34" s="7"/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61">
        <f t="shared" si="0"/>
        <v>0</v>
      </c>
    </row>
    <row r="35" spans="1:21" x14ac:dyDescent="0.2">
      <c r="A35" s="6"/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61">
        <f t="shared" si="0"/>
        <v>0</v>
      </c>
    </row>
    <row r="36" spans="1:21" x14ac:dyDescent="0.2">
      <c r="A36" s="6"/>
      <c r="B36" s="7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61">
        <f t="shared" si="0"/>
        <v>0</v>
      </c>
    </row>
    <row r="37" spans="1:21" x14ac:dyDescent="0.2">
      <c r="A37" s="6"/>
      <c r="B37" s="7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61">
        <f t="shared" si="0"/>
        <v>0</v>
      </c>
    </row>
    <row r="38" spans="1:21" x14ac:dyDescent="0.2">
      <c r="A38" s="6"/>
      <c r="B38" s="7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61">
        <f t="shared" si="0"/>
        <v>0</v>
      </c>
    </row>
    <row r="39" spans="1:21" x14ac:dyDescent="0.2">
      <c r="A39" s="6"/>
      <c r="B39" s="7"/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61">
        <f t="shared" si="0"/>
        <v>0</v>
      </c>
    </row>
    <row r="40" spans="1:21" x14ac:dyDescent="0.2">
      <c r="A40" s="6"/>
      <c r="B40" s="7"/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1">
        <f t="shared" si="0"/>
        <v>0</v>
      </c>
    </row>
    <row r="41" spans="1:21" x14ac:dyDescent="0.2">
      <c r="A41" s="6"/>
      <c r="B41" s="7"/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61">
        <f t="shared" si="0"/>
        <v>0</v>
      </c>
    </row>
    <row r="42" spans="1:21" x14ac:dyDescent="0.2">
      <c r="A42" s="6"/>
      <c r="B42" s="7"/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61">
        <f t="shared" si="0"/>
        <v>0</v>
      </c>
    </row>
    <row r="43" spans="1:21" x14ac:dyDescent="0.2">
      <c r="A43" s="6"/>
      <c r="B43" s="7"/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>
        <f t="shared" si="0"/>
        <v>0</v>
      </c>
    </row>
    <row r="44" spans="1:21" x14ac:dyDescent="0.2">
      <c r="A44" s="6"/>
      <c r="B44" s="7"/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61">
        <f t="shared" si="0"/>
        <v>0</v>
      </c>
    </row>
    <row r="45" spans="1:21" x14ac:dyDescent="0.2">
      <c r="A45" s="6"/>
      <c r="B45" s="7"/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61">
        <f t="shared" si="0"/>
        <v>0</v>
      </c>
    </row>
    <row r="46" spans="1:21" x14ac:dyDescent="0.2">
      <c r="A46" s="6"/>
      <c r="B46" s="7"/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61">
        <f t="shared" si="0"/>
        <v>0</v>
      </c>
    </row>
    <row r="47" spans="1:21" x14ac:dyDescent="0.2">
      <c r="A47" s="6"/>
      <c r="B47" s="7"/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61">
        <f t="shared" si="0"/>
        <v>0</v>
      </c>
    </row>
    <row r="48" spans="1:21" x14ac:dyDescent="0.2">
      <c r="A48" s="6"/>
      <c r="B48" s="7"/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61">
        <f t="shared" si="0"/>
        <v>0</v>
      </c>
    </row>
    <row r="49" spans="1:21" x14ac:dyDescent="0.2">
      <c r="A49" s="6"/>
      <c r="B49" s="7"/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61">
        <f t="shared" si="0"/>
        <v>0</v>
      </c>
    </row>
    <row r="50" spans="1:21" x14ac:dyDescent="0.2">
      <c r="A50" s="6"/>
      <c r="B50" s="7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61">
        <f t="shared" si="0"/>
        <v>0</v>
      </c>
    </row>
    <row r="51" spans="1:21" ht="13.5" thickBot="1" x14ac:dyDescent="0.25">
      <c r="A51" s="192" t="s">
        <v>44</v>
      </c>
      <c r="B51" s="193"/>
      <c r="C51" s="193"/>
      <c r="D51" s="195">
        <f t="shared" ref="D51:U51" si="1">SUM(D6:D50)</f>
        <v>0</v>
      </c>
      <c r="E51" s="195">
        <f t="shared" si="1"/>
        <v>0</v>
      </c>
      <c r="F51" s="195">
        <f t="shared" si="1"/>
        <v>0</v>
      </c>
      <c r="G51" s="195">
        <f t="shared" si="1"/>
        <v>0</v>
      </c>
      <c r="H51" s="195">
        <f t="shared" si="1"/>
        <v>0</v>
      </c>
      <c r="I51" s="195">
        <f t="shared" si="1"/>
        <v>0</v>
      </c>
      <c r="J51" s="195">
        <f t="shared" si="1"/>
        <v>0</v>
      </c>
      <c r="K51" s="195">
        <f t="shared" si="1"/>
        <v>0</v>
      </c>
      <c r="L51" s="195">
        <f t="shared" si="1"/>
        <v>0</v>
      </c>
      <c r="M51" s="195">
        <f t="shared" si="1"/>
        <v>0</v>
      </c>
      <c r="N51" s="195">
        <f t="shared" si="1"/>
        <v>0</v>
      </c>
      <c r="O51" s="195">
        <f t="shared" si="1"/>
        <v>0</v>
      </c>
      <c r="P51" s="195">
        <f t="shared" si="1"/>
        <v>0</v>
      </c>
      <c r="Q51" s="195">
        <f t="shared" si="1"/>
        <v>0</v>
      </c>
      <c r="R51" s="195">
        <f t="shared" si="1"/>
        <v>0</v>
      </c>
      <c r="S51" s="195">
        <f t="shared" si="1"/>
        <v>0</v>
      </c>
      <c r="T51" s="195">
        <f t="shared" si="1"/>
        <v>0</v>
      </c>
      <c r="U51" s="195">
        <f t="shared" si="1"/>
        <v>0</v>
      </c>
    </row>
    <row r="52" spans="1:21" ht="13.5" thickTop="1" x14ac:dyDescent="0.2"/>
  </sheetData>
  <sheetProtection sheet="1" objects="1" scenarios="1" insertRows="0" selectLockedCells="1"/>
  <phoneticPr fontId="0" type="noConversion"/>
  <printOptions horizontalCentered="1"/>
  <pageMargins left="0.75" right="0.75" top="1" bottom="1" header="0.5" footer="0.5"/>
  <pageSetup paperSize="9" scale="69" orientation="landscape" horizontalDpi="300" verticalDpi="300" r:id="rId1"/>
  <headerFooter alignWithMargins="0">
    <oddFooter>&amp;C&amp;"Arial,Bold"CB4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9EE85-2EA4-4CF5-918A-BA3BC00EE204}">
  <sheetPr>
    <tabColor rgb="FFFFFF00"/>
    <pageSetUpPr fitToPage="1"/>
  </sheetPr>
  <dimension ref="A1:V52"/>
  <sheetViews>
    <sheetView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O39" sqref="O39"/>
    </sheetView>
  </sheetViews>
  <sheetFormatPr defaultColWidth="8.85546875" defaultRowHeight="12.75" x14ac:dyDescent="0.2"/>
  <cols>
    <col min="1" max="1" width="4.5703125" style="10" customWidth="1"/>
    <col min="2" max="2" width="7.5703125" style="10" customWidth="1"/>
    <col min="3" max="3" width="30.5703125" style="10" customWidth="1"/>
    <col min="4" max="20" width="8.5703125" style="10" customWidth="1"/>
    <col min="21" max="21" width="8.85546875" style="136"/>
    <col min="22" max="16384" width="8.85546875" style="10"/>
  </cols>
  <sheetData>
    <row r="1" spans="1:22" x14ac:dyDescent="0.2">
      <c r="A1" s="84" t="s">
        <v>54</v>
      </c>
      <c r="C1" s="244">
        <f>'CB1.1 Summ of Recpts and Paymts'!B1</f>
        <v>0</v>
      </c>
    </row>
    <row r="2" spans="1:22" x14ac:dyDescent="0.2">
      <c r="G2" s="249" t="str">
        <f>"Statement of Payments for the Month of October "&amp;Instructions!$C$9</f>
        <v xml:space="preserve">Statement of Payments for the Month of October </v>
      </c>
      <c r="L2" s="130"/>
    </row>
    <row r="4" spans="1:22" x14ac:dyDescent="0.2">
      <c r="A4" s="91">
        <v>1</v>
      </c>
      <c r="B4" s="91">
        <v>2</v>
      </c>
      <c r="C4" s="91">
        <v>3</v>
      </c>
      <c r="D4" s="91">
        <v>4</v>
      </c>
      <c r="E4" s="91">
        <v>5</v>
      </c>
      <c r="F4" s="91">
        <v>6</v>
      </c>
      <c r="G4" s="91">
        <v>7</v>
      </c>
      <c r="H4" s="91">
        <v>8</v>
      </c>
      <c r="I4" s="91">
        <v>9</v>
      </c>
      <c r="J4" s="91">
        <v>10</v>
      </c>
      <c r="K4" s="91">
        <v>11</v>
      </c>
      <c r="L4" s="91">
        <v>12</v>
      </c>
      <c r="M4" s="91">
        <v>13</v>
      </c>
      <c r="N4" s="91">
        <v>14</v>
      </c>
      <c r="O4" s="91">
        <v>15</v>
      </c>
      <c r="P4" s="91">
        <v>16</v>
      </c>
      <c r="Q4" s="91">
        <v>17</v>
      </c>
      <c r="R4" s="91">
        <v>18</v>
      </c>
      <c r="S4" s="91">
        <v>19</v>
      </c>
      <c r="T4" s="91">
        <v>20</v>
      </c>
      <c r="U4" s="135">
        <v>21</v>
      </c>
    </row>
    <row r="5" spans="1:22" ht="33.75" x14ac:dyDescent="0.2">
      <c r="A5" s="94" t="s">
        <v>39</v>
      </c>
      <c r="B5" s="94" t="s">
        <v>45</v>
      </c>
      <c r="C5" s="94" t="s">
        <v>40</v>
      </c>
      <c r="D5" s="253" t="str">
        <f>'CB1.1 Summ of Recpts and Paymts'!B25</f>
        <v>MISC EXPENSE</v>
      </c>
      <c r="E5" s="253" t="str">
        <f>'CB1.1 Summ of Recpts and Paymts'!C25</f>
        <v>BANK CHARGES</v>
      </c>
      <c r="F5" s="253" t="str">
        <f>'CB1.1 Summ of Recpts and Paymts'!D25</f>
        <v>SPECIAL ACTIVITY</v>
      </c>
      <c r="G5" s="253" t="str">
        <f>'CB1.1 Summ of Recpts and Paymts'!E25</f>
        <v>REGIST FEES</v>
      </c>
      <c r="H5" s="253" t="str">
        <f>'CB1.1 Summ of Recpts and Paymts'!F25</f>
        <v>ELECT RATES INSUR</v>
      </c>
      <c r="I5" s="253" t="str">
        <f>'CB1.1 Summ of Recpts and Paymts'!G25</f>
        <v>FUND RAISING</v>
      </c>
      <c r="J5" s="253" t="str">
        <f>'CB1.1 Summ of Recpts and Paymts'!H25</f>
        <v>MAJOR EQUIP/ BUILDINGS</v>
      </c>
      <c r="K5" s="253" t="str">
        <f>'CB1.1 Summ of Recpts and Paymts'!I25</f>
        <v>REPAIRS MAINT</v>
      </c>
      <c r="L5" s="253" t="str">
        <f>'CB1.1 Summ of Recpts and Paymts'!J25</f>
        <v>LOAN REPYMT</v>
      </c>
      <c r="M5" s="253" t="str">
        <f>'CB1.1 Summ of Recpts and Paymts'!K25</f>
        <v>INVEST (FORM.DEPOSIT)</v>
      </c>
      <c r="N5" s="253" t="str">
        <f>'CB1.1 Summ of Recpts and Paymts'!L25</f>
        <v>JOEY FUNDS</v>
      </c>
      <c r="O5" s="253" t="str">
        <f>'CB1.1 Summ of Recpts and Paymts'!M25</f>
        <v>CUB FUNDS</v>
      </c>
      <c r="P5" s="253" t="str">
        <f>'CB1.1 Summ of Recpts and Paymts'!N25</f>
        <v>SCOUT FUNDS</v>
      </c>
      <c r="Q5" s="253" t="str">
        <f>'CB1.1 Summ of Recpts and Paymts'!O25</f>
        <v>VENTURER FUNDS</v>
      </c>
      <c r="R5" s="253" t="str">
        <f>'CB1.1 Summ of Recpts and Paymts'!P25</f>
        <v>LEADER COSTS</v>
      </c>
      <c r="S5" s="253" t="str">
        <f>'CB1.1 Summ of Recpts and Paymts'!Q25</f>
        <v>SPARE 1</v>
      </c>
      <c r="T5" s="253" t="str">
        <f>'CB1.1 Summ of Recpts and Paymts'!R25</f>
        <v>SPARE 2</v>
      </c>
      <c r="U5" s="253" t="str">
        <f>'CB1.1 Summ of Recpts and Paymts'!S25</f>
        <v>CHEQUE AMOUNT</v>
      </c>
      <c r="V5" s="253"/>
    </row>
    <row r="6" spans="1:22" x14ac:dyDescent="0.2">
      <c r="A6" s="6"/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33"/>
      <c r="O6" s="33"/>
      <c r="P6" s="33"/>
      <c r="Q6" s="33"/>
      <c r="R6" s="33"/>
      <c r="S6" s="33"/>
      <c r="T6" s="8"/>
      <c r="U6" s="61">
        <f>SUM(D6:T6)</f>
        <v>0</v>
      </c>
    </row>
    <row r="7" spans="1:22" x14ac:dyDescent="0.2">
      <c r="A7" s="6"/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61">
        <f t="shared" ref="U7:U50" si="0">SUM(D7:T7)</f>
        <v>0</v>
      </c>
    </row>
    <row r="8" spans="1:22" x14ac:dyDescent="0.2">
      <c r="A8" s="6"/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61">
        <f t="shared" si="0"/>
        <v>0</v>
      </c>
    </row>
    <row r="9" spans="1:22" x14ac:dyDescent="0.2">
      <c r="A9" s="6"/>
      <c r="B9" s="7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61">
        <f t="shared" si="0"/>
        <v>0</v>
      </c>
    </row>
    <row r="10" spans="1:22" x14ac:dyDescent="0.2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61">
        <f t="shared" si="0"/>
        <v>0</v>
      </c>
    </row>
    <row r="11" spans="1:22" x14ac:dyDescent="0.2">
      <c r="A11" s="6"/>
      <c r="B11" s="7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61">
        <f t="shared" si="0"/>
        <v>0</v>
      </c>
    </row>
    <row r="12" spans="1:22" x14ac:dyDescent="0.2">
      <c r="A12" s="6"/>
      <c r="B12" s="7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61">
        <f t="shared" si="0"/>
        <v>0</v>
      </c>
    </row>
    <row r="13" spans="1:22" x14ac:dyDescent="0.2">
      <c r="A13" s="6"/>
      <c r="B13" s="7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61">
        <f t="shared" si="0"/>
        <v>0</v>
      </c>
    </row>
    <row r="14" spans="1:22" x14ac:dyDescent="0.2">
      <c r="A14" s="6"/>
      <c r="B14" s="7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61">
        <f t="shared" si="0"/>
        <v>0</v>
      </c>
    </row>
    <row r="15" spans="1:22" x14ac:dyDescent="0.2">
      <c r="A15" s="6"/>
      <c r="B15" s="7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61">
        <f t="shared" si="0"/>
        <v>0</v>
      </c>
    </row>
    <row r="16" spans="1:22" x14ac:dyDescent="0.2">
      <c r="A16" s="6"/>
      <c r="B16" s="7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61">
        <f t="shared" si="0"/>
        <v>0</v>
      </c>
    </row>
    <row r="17" spans="1:21" x14ac:dyDescent="0.2">
      <c r="A17" s="6"/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61">
        <f t="shared" si="0"/>
        <v>0</v>
      </c>
    </row>
    <row r="18" spans="1:21" x14ac:dyDescent="0.2">
      <c r="A18" s="6"/>
      <c r="B18" s="7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61">
        <f t="shared" si="0"/>
        <v>0</v>
      </c>
    </row>
    <row r="19" spans="1:21" x14ac:dyDescent="0.2">
      <c r="A19" s="6"/>
      <c r="B19" s="7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61">
        <f t="shared" si="0"/>
        <v>0</v>
      </c>
    </row>
    <row r="20" spans="1:21" x14ac:dyDescent="0.2">
      <c r="A20" s="6"/>
      <c r="B20" s="7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61">
        <f t="shared" si="0"/>
        <v>0</v>
      </c>
    </row>
    <row r="21" spans="1:21" x14ac:dyDescent="0.2">
      <c r="A21" s="6"/>
      <c r="B21" s="7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61">
        <f t="shared" si="0"/>
        <v>0</v>
      </c>
    </row>
    <row r="22" spans="1:21" x14ac:dyDescent="0.2">
      <c r="A22" s="6"/>
      <c r="B22" s="7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61">
        <f t="shared" si="0"/>
        <v>0</v>
      </c>
    </row>
    <row r="23" spans="1:21" x14ac:dyDescent="0.2">
      <c r="A23" s="6"/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61">
        <f t="shared" si="0"/>
        <v>0</v>
      </c>
    </row>
    <row r="24" spans="1:21" x14ac:dyDescent="0.2">
      <c r="A24" s="6"/>
      <c r="B24" s="7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61">
        <f t="shared" si="0"/>
        <v>0</v>
      </c>
    </row>
    <row r="25" spans="1:21" x14ac:dyDescent="0.2">
      <c r="A25" s="6"/>
      <c r="B25" s="7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61">
        <f t="shared" si="0"/>
        <v>0</v>
      </c>
    </row>
    <row r="26" spans="1:21" x14ac:dyDescent="0.2">
      <c r="A26" s="6"/>
      <c r="B26" s="7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61">
        <f t="shared" si="0"/>
        <v>0</v>
      </c>
    </row>
    <row r="27" spans="1:21" x14ac:dyDescent="0.2">
      <c r="A27" s="6"/>
      <c r="B27" s="7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61">
        <f t="shared" si="0"/>
        <v>0</v>
      </c>
    </row>
    <row r="28" spans="1:21" x14ac:dyDescent="0.2">
      <c r="A28" s="6"/>
      <c r="B28" s="7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61">
        <f t="shared" si="0"/>
        <v>0</v>
      </c>
    </row>
    <row r="29" spans="1:21" x14ac:dyDescent="0.2">
      <c r="A29" s="6"/>
      <c r="B29" s="7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61">
        <f t="shared" si="0"/>
        <v>0</v>
      </c>
    </row>
    <row r="30" spans="1:21" x14ac:dyDescent="0.2">
      <c r="A30" s="6"/>
      <c r="B30" s="7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61">
        <f t="shared" si="0"/>
        <v>0</v>
      </c>
    </row>
    <row r="31" spans="1:21" x14ac:dyDescent="0.2">
      <c r="A31" s="6"/>
      <c r="B31" s="7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61">
        <f t="shared" si="0"/>
        <v>0</v>
      </c>
    </row>
    <row r="32" spans="1:21" x14ac:dyDescent="0.2">
      <c r="A32" s="6"/>
      <c r="B32" s="7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61">
        <f t="shared" si="0"/>
        <v>0</v>
      </c>
    </row>
    <row r="33" spans="1:21" x14ac:dyDescent="0.2">
      <c r="A33" s="6"/>
      <c r="B33" s="7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61">
        <f t="shared" si="0"/>
        <v>0</v>
      </c>
    </row>
    <row r="34" spans="1:21" x14ac:dyDescent="0.2">
      <c r="A34" s="6"/>
      <c r="B34" s="7"/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61">
        <f t="shared" si="0"/>
        <v>0</v>
      </c>
    </row>
    <row r="35" spans="1:21" x14ac:dyDescent="0.2">
      <c r="A35" s="6"/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61">
        <f t="shared" si="0"/>
        <v>0</v>
      </c>
    </row>
    <row r="36" spans="1:21" x14ac:dyDescent="0.2">
      <c r="A36" s="6"/>
      <c r="B36" s="7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61">
        <f t="shared" si="0"/>
        <v>0</v>
      </c>
    </row>
    <row r="37" spans="1:21" x14ac:dyDescent="0.2">
      <c r="A37" s="6"/>
      <c r="B37" s="7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61">
        <f t="shared" si="0"/>
        <v>0</v>
      </c>
    </row>
    <row r="38" spans="1:21" x14ac:dyDescent="0.2">
      <c r="A38" s="6"/>
      <c r="B38" s="7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61">
        <f t="shared" si="0"/>
        <v>0</v>
      </c>
    </row>
    <row r="39" spans="1:21" x14ac:dyDescent="0.2">
      <c r="A39" s="6"/>
      <c r="B39" s="7"/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61">
        <f t="shared" si="0"/>
        <v>0</v>
      </c>
    </row>
    <row r="40" spans="1:21" x14ac:dyDescent="0.2">
      <c r="A40" s="6"/>
      <c r="B40" s="7"/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1">
        <f t="shared" si="0"/>
        <v>0</v>
      </c>
    </row>
    <row r="41" spans="1:21" x14ac:dyDescent="0.2">
      <c r="A41" s="6"/>
      <c r="B41" s="7"/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61">
        <f t="shared" si="0"/>
        <v>0</v>
      </c>
    </row>
    <row r="42" spans="1:21" x14ac:dyDescent="0.2">
      <c r="A42" s="6"/>
      <c r="B42" s="7"/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61">
        <f t="shared" si="0"/>
        <v>0</v>
      </c>
    </row>
    <row r="43" spans="1:21" x14ac:dyDescent="0.2">
      <c r="A43" s="6"/>
      <c r="B43" s="7"/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>
        <f t="shared" si="0"/>
        <v>0</v>
      </c>
    </row>
    <row r="44" spans="1:21" x14ac:dyDescent="0.2">
      <c r="A44" s="6"/>
      <c r="B44" s="7"/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61">
        <f t="shared" si="0"/>
        <v>0</v>
      </c>
    </row>
    <row r="45" spans="1:21" x14ac:dyDescent="0.2">
      <c r="A45" s="6"/>
      <c r="B45" s="7"/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61">
        <f t="shared" si="0"/>
        <v>0</v>
      </c>
    </row>
    <row r="46" spans="1:21" x14ac:dyDescent="0.2">
      <c r="A46" s="6"/>
      <c r="B46" s="7"/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61">
        <f t="shared" si="0"/>
        <v>0</v>
      </c>
    </row>
    <row r="47" spans="1:21" x14ac:dyDescent="0.2">
      <c r="A47" s="6"/>
      <c r="B47" s="7"/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61">
        <f t="shared" si="0"/>
        <v>0</v>
      </c>
    </row>
    <row r="48" spans="1:21" x14ac:dyDescent="0.2">
      <c r="A48" s="6"/>
      <c r="B48" s="7"/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61">
        <f t="shared" si="0"/>
        <v>0</v>
      </c>
    </row>
    <row r="49" spans="1:21" x14ac:dyDescent="0.2">
      <c r="A49" s="6"/>
      <c r="B49" s="7"/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61">
        <f t="shared" si="0"/>
        <v>0</v>
      </c>
    </row>
    <row r="50" spans="1:21" x14ac:dyDescent="0.2">
      <c r="A50" s="6"/>
      <c r="B50" s="7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61">
        <f t="shared" si="0"/>
        <v>0</v>
      </c>
    </row>
    <row r="51" spans="1:21" ht="13.5" thickBot="1" x14ac:dyDescent="0.25">
      <c r="A51" s="196" t="s">
        <v>44</v>
      </c>
      <c r="B51" s="197"/>
      <c r="C51" s="197"/>
      <c r="D51" s="195">
        <f t="shared" ref="D51:U51" si="1">SUM(D6:D50)</f>
        <v>0</v>
      </c>
      <c r="E51" s="195">
        <f t="shared" si="1"/>
        <v>0</v>
      </c>
      <c r="F51" s="195">
        <f t="shared" si="1"/>
        <v>0</v>
      </c>
      <c r="G51" s="195">
        <f t="shared" si="1"/>
        <v>0</v>
      </c>
      <c r="H51" s="195">
        <f t="shared" si="1"/>
        <v>0</v>
      </c>
      <c r="I51" s="195">
        <f t="shared" si="1"/>
        <v>0</v>
      </c>
      <c r="J51" s="195">
        <f t="shared" si="1"/>
        <v>0</v>
      </c>
      <c r="K51" s="195">
        <f t="shared" si="1"/>
        <v>0</v>
      </c>
      <c r="L51" s="195">
        <f t="shared" si="1"/>
        <v>0</v>
      </c>
      <c r="M51" s="195">
        <f t="shared" si="1"/>
        <v>0</v>
      </c>
      <c r="N51" s="195">
        <f t="shared" si="1"/>
        <v>0</v>
      </c>
      <c r="O51" s="195">
        <f t="shared" si="1"/>
        <v>0</v>
      </c>
      <c r="P51" s="195">
        <f t="shared" si="1"/>
        <v>0</v>
      </c>
      <c r="Q51" s="195">
        <f t="shared" si="1"/>
        <v>0</v>
      </c>
      <c r="R51" s="195">
        <f t="shared" si="1"/>
        <v>0</v>
      </c>
      <c r="S51" s="195">
        <f t="shared" si="1"/>
        <v>0</v>
      </c>
      <c r="T51" s="195">
        <f t="shared" si="1"/>
        <v>0</v>
      </c>
      <c r="U51" s="195">
        <f t="shared" si="1"/>
        <v>0</v>
      </c>
    </row>
    <row r="52" spans="1:21" ht="13.5" thickTop="1" x14ac:dyDescent="0.2"/>
  </sheetData>
  <sheetProtection sheet="1" objects="1" scenarios="1" insertRows="0" selectLockedCells="1"/>
  <phoneticPr fontId="0" type="noConversion"/>
  <printOptions horizontalCentered="1"/>
  <pageMargins left="0.75" right="0.75" top="1" bottom="1" header="0.5" footer="0.5"/>
  <pageSetup paperSize="9" scale="66" orientation="landscape" horizontalDpi="300" verticalDpi="300" r:id="rId1"/>
  <headerFooter alignWithMargins="0">
    <oddFooter>&amp;C&amp;"Arial,Bold"CB4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3ED17-45E5-41E9-887E-4D8436D2E615}">
  <sheetPr>
    <tabColor rgb="FF66FFFF"/>
    <pageSetUpPr fitToPage="1"/>
  </sheetPr>
  <dimension ref="A1:B19"/>
  <sheetViews>
    <sheetView zoomScaleNormal="100" workbookViewId="0">
      <selection activeCell="X26" sqref="X26"/>
    </sheetView>
  </sheetViews>
  <sheetFormatPr defaultColWidth="8.85546875" defaultRowHeight="12.75" x14ac:dyDescent="0.2"/>
  <cols>
    <col min="1" max="1" width="8.85546875" style="52"/>
    <col min="2" max="2" width="91.5703125" style="52" customWidth="1"/>
    <col min="3" max="16384" width="8.85546875" style="52"/>
  </cols>
  <sheetData>
    <row r="1" spans="1:2" x14ac:dyDescent="0.2">
      <c r="A1" s="54" t="s">
        <v>3</v>
      </c>
    </row>
    <row r="2" spans="1:2" x14ac:dyDescent="0.2">
      <c r="A2" s="54"/>
    </row>
    <row r="3" spans="1:2" x14ac:dyDescent="0.2">
      <c r="A3" s="54"/>
      <c r="B3" s="55" t="s">
        <v>231</v>
      </c>
    </row>
    <row r="4" spans="1:2" x14ac:dyDescent="0.2">
      <c r="A4" s="54"/>
    </row>
    <row r="5" spans="1:2" x14ac:dyDescent="0.2">
      <c r="A5" s="53" t="s">
        <v>5</v>
      </c>
    </row>
    <row r="6" spans="1:2" x14ac:dyDescent="0.2">
      <c r="A6" s="53"/>
      <c r="B6" s="52" t="s">
        <v>61</v>
      </c>
    </row>
    <row r="7" spans="1:2" x14ac:dyDescent="0.2">
      <c r="A7" s="53"/>
      <c r="B7" s="52" t="s">
        <v>230</v>
      </c>
    </row>
    <row r="8" spans="1:2" x14ac:dyDescent="0.2">
      <c r="A8" s="53"/>
      <c r="B8" s="52" t="s">
        <v>64</v>
      </c>
    </row>
    <row r="9" spans="1:2" x14ac:dyDescent="0.2">
      <c r="A9" s="53"/>
    </row>
    <row r="10" spans="1:2" x14ac:dyDescent="0.2">
      <c r="A10" s="53"/>
      <c r="B10" s="52" t="s">
        <v>229</v>
      </c>
    </row>
    <row r="11" spans="1:2" x14ac:dyDescent="0.2">
      <c r="A11" s="53"/>
      <c r="B11" s="52" t="s">
        <v>6</v>
      </c>
    </row>
    <row r="12" spans="1:2" x14ac:dyDescent="0.2">
      <c r="A12" s="53"/>
    </row>
    <row r="13" spans="1:2" x14ac:dyDescent="0.2">
      <c r="B13" s="52" t="s">
        <v>228</v>
      </c>
    </row>
    <row r="15" spans="1:2" x14ac:dyDescent="0.2">
      <c r="B15" s="52" t="s">
        <v>227</v>
      </c>
    </row>
    <row r="16" spans="1:2" x14ac:dyDescent="0.2">
      <c r="B16" s="52" t="s">
        <v>8</v>
      </c>
    </row>
    <row r="18" spans="2:2" x14ac:dyDescent="0.2">
      <c r="B18" s="52" t="s">
        <v>484</v>
      </c>
    </row>
    <row r="19" spans="2:2" x14ac:dyDescent="0.2">
      <c r="B19" s="52" t="s">
        <v>485</v>
      </c>
    </row>
  </sheetData>
  <sheetProtection sheet="1"/>
  <printOptions horizontalCentered="1"/>
  <pageMargins left="0.75" right="0.75" top="1" bottom="1" header="0.5" footer="0.5"/>
  <pageSetup scale="90" fitToHeight="2" orientation="portrait" horizont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B6C69-B955-408E-80BC-1E0C4BDDBC45}">
  <sheetPr>
    <tabColor rgb="FFFFFF00"/>
    <pageSetUpPr fitToPage="1"/>
  </sheetPr>
  <dimension ref="A1:V52"/>
  <sheetViews>
    <sheetView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4.5703125" style="10" customWidth="1"/>
    <col min="2" max="2" width="7.5703125" style="10" customWidth="1"/>
    <col min="3" max="3" width="30.5703125" style="10" customWidth="1"/>
    <col min="4" max="20" width="8.5703125" style="10" customWidth="1"/>
    <col min="21" max="21" width="8.85546875" style="136"/>
    <col min="22" max="16384" width="8.85546875" style="10"/>
  </cols>
  <sheetData>
    <row r="1" spans="1:22" x14ac:dyDescent="0.2">
      <c r="A1" s="84" t="s">
        <v>54</v>
      </c>
      <c r="C1" s="244">
        <f>'CB1.1 Summ of Recpts and Paymts'!B1</f>
        <v>0</v>
      </c>
    </row>
    <row r="2" spans="1:22" x14ac:dyDescent="0.2">
      <c r="G2" s="249" t="str">
        <f>"Statement of Payments for the Month of November "&amp;Instructions!$C$9</f>
        <v xml:space="preserve">Statement of Payments for the Month of November </v>
      </c>
    </row>
    <row r="4" spans="1:22" x14ac:dyDescent="0.2">
      <c r="A4" s="91">
        <v>1</v>
      </c>
      <c r="B4" s="91">
        <v>2</v>
      </c>
      <c r="C4" s="91">
        <v>3</v>
      </c>
      <c r="D4" s="91">
        <v>4</v>
      </c>
      <c r="E4" s="91">
        <v>5</v>
      </c>
      <c r="F4" s="91">
        <v>6</v>
      </c>
      <c r="G4" s="91">
        <v>7</v>
      </c>
      <c r="H4" s="91">
        <v>8</v>
      </c>
      <c r="I4" s="91">
        <v>9</v>
      </c>
      <c r="J4" s="91">
        <v>10</v>
      </c>
      <c r="K4" s="91">
        <v>11</v>
      </c>
      <c r="L4" s="91">
        <v>12</v>
      </c>
      <c r="M4" s="91">
        <v>13</v>
      </c>
      <c r="N4" s="91">
        <v>14</v>
      </c>
      <c r="O4" s="91">
        <v>15</v>
      </c>
      <c r="P4" s="91">
        <v>16</v>
      </c>
      <c r="Q4" s="91">
        <v>17</v>
      </c>
      <c r="R4" s="91">
        <v>18</v>
      </c>
      <c r="S4" s="91">
        <v>19</v>
      </c>
      <c r="T4" s="91">
        <v>20</v>
      </c>
      <c r="U4" s="135">
        <v>21</v>
      </c>
    </row>
    <row r="5" spans="1:22" ht="33.75" x14ac:dyDescent="0.2">
      <c r="A5" s="94" t="s">
        <v>39</v>
      </c>
      <c r="B5" s="94" t="s">
        <v>45</v>
      </c>
      <c r="C5" s="94" t="s">
        <v>40</v>
      </c>
      <c r="D5" s="253" t="str">
        <f>'CB1.1 Summ of Recpts and Paymts'!B25</f>
        <v>MISC EXPENSE</v>
      </c>
      <c r="E5" s="253" t="str">
        <f>'CB1.1 Summ of Recpts and Paymts'!C25</f>
        <v>BANK CHARGES</v>
      </c>
      <c r="F5" s="253" t="str">
        <f>'CB1.1 Summ of Recpts and Paymts'!D25</f>
        <v>SPECIAL ACTIVITY</v>
      </c>
      <c r="G5" s="253" t="str">
        <f>'CB1.1 Summ of Recpts and Paymts'!E25</f>
        <v>REGIST FEES</v>
      </c>
      <c r="H5" s="253" t="str">
        <f>'CB1.1 Summ of Recpts and Paymts'!F25</f>
        <v>ELECT RATES INSUR</v>
      </c>
      <c r="I5" s="253" t="str">
        <f>'CB1.1 Summ of Recpts and Paymts'!G25</f>
        <v>FUND RAISING</v>
      </c>
      <c r="J5" s="253" t="str">
        <f>'CB1.1 Summ of Recpts and Paymts'!H25</f>
        <v>MAJOR EQUIP/ BUILDINGS</v>
      </c>
      <c r="K5" s="253" t="str">
        <f>'CB1.1 Summ of Recpts and Paymts'!I25</f>
        <v>REPAIRS MAINT</v>
      </c>
      <c r="L5" s="253" t="str">
        <f>'CB1.1 Summ of Recpts and Paymts'!J25</f>
        <v>LOAN REPYMT</v>
      </c>
      <c r="M5" s="253" t="str">
        <f>'CB1.1 Summ of Recpts and Paymts'!K25</f>
        <v>INVEST (FORM.DEPOSIT)</v>
      </c>
      <c r="N5" s="253" t="str">
        <f>'CB1.1 Summ of Recpts and Paymts'!L25</f>
        <v>JOEY FUNDS</v>
      </c>
      <c r="O5" s="253" t="str">
        <f>'CB1.1 Summ of Recpts and Paymts'!M25</f>
        <v>CUB FUNDS</v>
      </c>
      <c r="P5" s="253" t="str">
        <f>'CB1.1 Summ of Recpts and Paymts'!N25</f>
        <v>SCOUT FUNDS</v>
      </c>
      <c r="Q5" s="253" t="str">
        <f>'CB1.1 Summ of Recpts and Paymts'!O25</f>
        <v>VENTURER FUNDS</v>
      </c>
      <c r="R5" s="253" t="str">
        <f>'CB1.1 Summ of Recpts and Paymts'!P25</f>
        <v>LEADER COSTS</v>
      </c>
      <c r="S5" s="253" t="str">
        <f>'CB1.1 Summ of Recpts and Paymts'!Q25</f>
        <v>SPARE 1</v>
      </c>
      <c r="T5" s="253" t="str">
        <f>'CB1.1 Summ of Recpts and Paymts'!R25</f>
        <v>SPARE 2</v>
      </c>
      <c r="U5" s="253" t="str">
        <f>'CB1.1 Summ of Recpts and Paymts'!S25</f>
        <v>CHEQUE AMOUNT</v>
      </c>
      <c r="V5" s="253"/>
    </row>
    <row r="6" spans="1:22" x14ac:dyDescent="0.2">
      <c r="A6" s="6"/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33"/>
      <c r="O6" s="33"/>
      <c r="P6" s="33"/>
      <c r="Q6" s="33"/>
      <c r="R6" s="33"/>
      <c r="S6" s="33"/>
      <c r="T6" s="8"/>
      <c r="U6" s="61">
        <f>SUM(D6:T6)</f>
        <v>0</v>
      </c>
    </row>
    <row r="7" spans="1:22" x14ac:dyDescent="0.2">
      <c r="A7" s="6"/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61">
        <f t="shared" ref="U7:U50" si="0">SUM(D7:T7)</f>
        <v>0</v>
      </c>
    </row>
    <row r="8" spans="1:22" x14ac:dyDescent="0.2">
      <c r="A8" s="6"/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61">
        <f t="shared" si="0"/>
        <v>0</v>
      </c>
    </row>
    <row r="9" spans="1:22" x14ac:dyDescent="0.2">
      <c r="A9" s="6"/>
      <c r="B9" s="7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61">
        <f t="shared" si="0"/>
        <v>0</v>
      </c>
    </row>
    <row r="10" spans="1:22" x14ac:dyDescent="0.2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61">
        <f t="shared" si="0"/>
        <v>0</v>
      </c>
    </row>
    <row r="11" spans="1:22" x14ac:dyDescent="0.2">
      <c r="A11" s="6"/>
      <c r="B11" s="7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61">
        <f t="shared" si="0"/>
        <v>0</v>
      </c>
    </row>
    <row r="12" spans="1:22" x14ac:dyDescent="0.2">
      <c r="A12" s="6"/>
      <c r="B12" s="7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61">
        <f t="shared" si="0"/>
        <v>0</v>
      </c>
    </row>
    <row r="13" spans="1:22" x14ac:dyDescent="0.2">
      <c r="A13" s="6"/>
      <c r="B13" s="7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61">
        <f t="shared" si="0"/>
        <v>0</v>
      </c>
    </row>
    <row r="14" spans="1:22" x14ac:dyDescent="0.2">
      <c r="A14" s="6"/>
      <c r="B14" s="7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61">
        <f t="shared" si="0"/>
        <v>0</v>
      </c>
    </row>
    <row r="15" spans="1:22" x14ac:dyDescent="0.2">
      <c r="A15" s="6"/>
      <c r="B15" s="7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61">
        <f t="shared" si="0"/>
        <v>0</v>
      </c>
    </row>
    <row r="16" spans="1:22" x14ac:dyDescent="0.2">
      <c r="A16" s="6"/>
      <c r="B16" s="7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61">
        <f t="shared" si="0"/>
        <v>0</v>
      </c>
    </row>
    <row r="17" spans="1:21" x14ac:dyDescent="0.2">
      <c r="A17" s="6"/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61">
        <f t="shared" si="0"/>
        <v>0</v>
      </c>
    </row>
    <row r="18" spans="1:21" x14ac:dyDescent="0.2">
      <c r="A18" s="6"/>
      <c r="B18" s="7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61">
        <f t="shared" si="0"/>
        <v>0</v>
      </c>
    </row>
    <row r="19" spans="1:21" x14ac:dyDescent="0.2">
      <c r="A19" s="6"/>
      <c r="B19" s="7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61">
        <f t="shared" si="0"/>
        <v>0</v>
      </c>
    </row>
    <row r="20" spans="1:21" x14ac:dyDescent="0.2">
      <c r="A20" s="6"/>
      <c r="B20" s="7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61">
        <f t="shared" si="0"/>
        <v>0</v>
      </c>
    </row>
    <row r="21" spans="1:21" x14ac:dyDescent="0.2">
      <c r="A21" s="6"/>
      <c r="B21" s="7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61">
        <f t="shared" si="0"/>
        <v>0</v>
      </c>
    </row>
    <row r="22" spans="1:21" x14ac:dyDescent="0.2">
      <c r="A22" s="6"/>
      <c r="B22" s="7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61">
        <f t="shared" si="0"/>
        <v>0</v>
      </c>
    </row>
    <row r="23" spans="1:21" x14ac:dyDescent="0.2">
      <c r="A23" s="6"/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61">
        <f t="shared" si="0"/>
        <v>0</v>
      </c>
    </row>
    <row r="24" spans="1:21" x14ac:dyDescent="0.2">
      <c r="A24" s="6"/>
      <c r="B24" s="7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61">
        <f t="shared" si="0"/>
        <v>0</v>
      </c>
    </row>
    <row r="25" spans="1:21" x14ac:dyDescent="0.2">
      <c r="A25" s="6"/>
      <c r="B25" s="7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61">
        <f t="shared" si="0"/>
        <v>0</v>
      </c>
    </row>
    <row r="26" spans="1:21" x14ac:dyDescent="0.2">
      <c r="A26" s="6"/>
      <c r="B26" s="7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61">
        <f t="shared" si="0"/>
        <v>0</v>
      </c>
    </row>
    <row r="27" spans="1:21" x14ac:dyDescent="0.2">
      <c r="A27" s="6"/>
      <c r="B27" s="7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61">
        <f t="shared" si="0"/>
        <v>0</v>
      </c>
    </row>
    <row r="28" spans="1:21" x14ac:dyDescent="0.2">
      <c r="A28" s="6"/>
      <c r="B28" s="7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61">
        <f t="shared" si="0"/>
        <v>0</v>
      </c>
    </row>
    <row r="29" spans="1:21" x14ac:dyDescent="0.2">
      <c r="A29" s="6"/>
      <c r="B29" s="7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61">
        <f t="shared" si="0"/>
        <v>0</v>
      </c>
    </row>
    <row r="30" spans="1:21" x14ac:dyDescent="0.2">
      <c r="A30" s="6"/>
      <c r="B30" s="7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61">
        <f t="shared" si="0"/>
        <v>0</v>
      </c>
    </row>
    <row r="31" spans="1:21" x14ac:dyDescent="0.2">
      <c r="A31" s="6"/>
      <c r="B31" s="7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61">
        <f t="shared" si="0"/>
        <v>0</v>
      </c>
    </row>
    <row r="32" spans="1:21" x14ac:dyDescent="0.2">
      <c r="A32" s="6"/>
      <c r="B32" s="7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61">
        <f t="shared" si="0"/>
        <v>0</v>
      </c>
    </row>
    <row r="33" spans="1:21" x14ac:dyDescent="0.2">
      <c r="A33" s="6"/>
      <c r="B33" s="7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61">
        <f t="shared" si="0"/>
        <v>0</v>
      </c>
    </row>
    <row r="34" spans="1:21" x14ac:dyDescent="0.2">
      <c r="A34" s="6"/>
      <c r="B34" s="7"/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61">
        <f t="shared" si="0"/>
        <v>0</v>
      </c>
    </row>
    <row r="35" spans="1:21" x14ac:dyDescent="0.2">
      <c r="A35" s="6"/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61">
        <f t="shared" si="0"/>
        <v>0</v>
      </c>
    </row>
    <row r="36" spans="1:21" x14ac:dyDescent="0.2">
      <c r="A36" s="6"/>
      <c r="B36" s="7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61">
        <f t="shared" si="0"/>
        <v>0</v>
      </c>
    </row>
    <row r="37" spans="1:21" x14ac:dyDescent="0.2">
      <c r="A37" s="6"/>
      <c r="B37" s="7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61">
        <f t="shared" si="0"/>
        <v>0</v>
      </c>
    </row>
    <row r="38" spans="1:21" x14ac:dyDescent="0.2">
      <c r="A38" s="6"/>
      <c r="B38" s="7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61">
        <f t="shared" si="0"/>
        <v>0</v>
      </c>
    </row>
    <row r="39" spans="1:21" x14ac:dyDescent="0.2">
      <c r="A39" s="6"/>
      <c r="B39" s="7"/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61">
        <f t="shared" si="0"/>
        <v>0</v>
      </c>
    </row>
    <row r="40" spans="1:21" x14ac:dyDescent="0.2">
      <c r="A40" s="6"/>
      <c r="B40" s="7"/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1">
        <f t="shared" si="0"/>
        <v>0</v>
      </c>
    </row>
    <row r="41" spans="1:21" x14ac:dyDescent="0.2">
      <c r="A41" s="6"/>
      <c r="B41" s="7"/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61">
        <f t="shared" si="0"/>
        <v>0</v>
      </c>
    </row>
    <row r="42" spans="1:21" x14ac:dyDescent="0.2">
      <c r="A42" s="6"/>
      <c r="B42" s="7"/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61">
        <f t="shared" si="0"/>
        <v>0</v>
      </c>
    </row>
    <row r="43" spans="1:21" x14ac:dyDescent="0.2">
      <c r="A43" s="6"/>
      <c r="B43" s="7"/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>
        <f t="shared" si="0"/>
        <v>0</v>
      </c>
    </row>
    <row r="44" spans="1:21" x14ac:dyDescent="0.2">
      <c r="A44" s="6"/>
      <c r="B44" s="7"/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61">
        <f t="shared" si="0"/>
        <v>0</v>
      </c>
    </row>
    <row r="45" spans="1:21" x14ac:dyDescent="0.2">
      <c r="A45" s="6"/>
      <c r="B45" s="7"/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61">
        <f t="shared" si="0"/>
        <v>0</v>
      </c>
    </row>
    <row r="46" spans="1:21" x14ac:dyDescent="0.2">
      <c r="A46" s="6"/>
      <c r="B46" s="7"/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61">
        <f t="shared" si="0"/>
        <v>0</v>
      </c>
    </row>
    <row r="47" spans="1:21" x14ac:dyDescent="0.2">
      <c r="A47" s="6"/>
      <c r="B47" s="7"/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61">
        <f t="shared" si="0"/>
        <v>0</v>
      </c>
    </row>
    <row r="48" spans="1:21" x14ac:dyDescent="0.2">
      <c r="A48" s="6"/>
      <c r="B48" s="7"/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61">
        <f t="shared" si="0"/>
        <v>0</v>
      </c>
    </row>
    <row r="49" spans="1:21" x14ac:dyDescent="0.2">
      <c r="A49" s="6"/>
      <c r="B49" s="7"/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61">
        <f t="shared" si="0"/>
        <v>0</v>
      </c>
    </row>
    <row r="50" spans="1:21" x14ac:dyDescent="0.2">
      <c r="A50" s="6"/>
      <c r="B50" s="7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61">
        <f t="shared" si="0"/>
        <v>0</v>
      </c>
    </row>
    <row r="51" spans="1:21" ht="13.5" thickBot="1" x14ac:dyDescent="0.25">
      <c r="A51" s="192" t="s">
        <v>44</v>
      </c>
      <c r="B51" s="193"/>
      <c r="C51" s="193"/>
      <c r="D51" s="195">
        <f t="shared" ref="D51:U51" si="1">SUM(D6:D50)</f>
        <v>0</v>
      </c>
      <c r="E51" s="195">
        <f t="shared" si="1"/>
        <v>0</v>
      </c>
      <c r="F51" s="195">
        <f t="shared" si="1"/>
        <v>0</v>
      </c>
      <c r="G51" s="195">
        <f t="shared" si="1"/>
        <v>0</v>
      </c>
      <c r="H51" s="195">
        <f t="shared" si="1"/>
        <v>0</v>
      </c>
      <c r="I51" s="195">
        <f t="shared" si="1"/>
        <v>0</v>
      </c>
      <c r="J51" s="195">
        <f t="shared" si="1"/>
        <v>0</v>
      </c>
      <c r="K51" s="195">
        <f t="shared" si="1"/>
        <v>0</v>
      </c>
      <c r="L51" s="195">
        <f t="shared" si="1"/>
        <v>0</v>
      </c>
      <c r="M51" s="195">
        <f t="shared" si="1"/>
        <v>0</v>
      </c>
      <c r="N51" s="195">
        <f t="shared" si="1"/>
        <v>0</v>
      </c>
      <c r="O51" s="195">
        <f t="shared" si="1"/>
        <v>0</v>
      </c>
      <c r="P51" s="195">
        <f t="shared" si="1"/>
        <v>0</v>
      </c>
      <c r="Q51" s="195">
        <f t="shared" si="1"/>
        <v>0</v>
      </c>
      <c r="R51" s="195">
        <f t="shared" si="1"/>
        <v>0</v>
      </c>
      <c r="S51" s="195">
        <f t="shared" si="1"/>
        <v>0</v>
      </c>
      <c r="T51" s="195">
        <f t="shared" si="1"/>
        <v>0</v>
      </c>
      <c r="U51" s="195">
        <f t="shared" si="1"/>
        <v>0</v>
      </c>
    </row>
    <row r="52" spans="1:21" ht="13.5" thickTop="1" x14ac:dyDescent="0.2"/>
  </sheetData>
  <sheetProtection sheet="1" objects="1" scenarios="1" insertRows="0" selectLockedCells="1"/>
  <phoneticPr fontId="0" type="noConversion"/>
  <printOptions horizontalCentered="1"/>
  <pageMargins left="0.75" right="0.75" top="1" bottom="1" header="0.5" footer="0.5"/>
  <pageSetup paperSize="9" scale="69" orientation="landscape" horizontalDpi="300" verticalDpi="300" r:id="rId1"/>
  <headerFooter alignWithMargins="0">
    <oddFooter>&amp;C&amp;"Arial,Bold"CB4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8932F-36ED-400A-8212-BBA47D96C5AE}">
  <sheetPr>
    <tabColor rgb="FFFFFF00"/>
    <pageSetUpPr fitToPage="1"/>
  </sheetPr>
  <dimension ref="A1:V52"/>
  <sheetViews>
    <sheetView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4.5703125" style="10" customWidth="1"/>
    <col min="2" max="2" width="7.5703125" style="10" customWidth="1"/>
    <col min="3" max="3" width="30.5703125" style="10" customWidth="1"/>
    <col min="4" max="20" width="8.5703125" style="10" customWidth="1"/>
    <col min="21" max="21" width="8.85546875" style="136"/>
    <col min="22" max="16384" width="8.85546875" style="10"/>
  </cols>
  <sheetData>
    <row r="1" spans="1:22" x14ac:dyDescent="0.2">
      <c r="A1" s="84" t="s">
        <v>54</v>
      </c>
      <c r="C1" s="244">
        <f>'CB1.1 Summ of Recpts and Paymts'!B1</f>
        <v>0</v>
      </c>
    </row>
    <row r="2" spans="1:22" x14ac:dyDescent="0.2">
      <c r="G2" s="249" t="str">
        <f>"Statement of Payments for the Month of December "&amp;Instructions!$C$9</f>
        <v xml:space="preserve">Statement of Payments for the Month of December </v>
      </c>
    </row>
    <row r="4" spans="1:22" x14ac:dyDescent="0.2">
      <c r="A4" s="91">
        <v>1</v>
      </c>
      <c r="B4" s="91">
        <v>2</v>
      </c>
      <c r="C4" s="91">
        <v>3</v>
      </c>
      <c r="D4" s="91">
        <v>4</v>
      </c>
      <c r="E4" s="91">
        <v>5</v>
      </c>
      <c r="F4" s="91">
        <v>6</v>
      </c>
      <c r="G4" s="91">
        <v>7</v>
      </c>
      <c r="H4" s="91">
        <v>8</v>
      </c>
      <c r="I4" s="91">
        <v>9</v>
      </c>
      <c r="J4" s="91">
        <v>10</v>
      </c>
      <c r="K4" s="91">
        <v>11</v>
      </c>
      <c r="L4" s="91">
        <v>12</v>
      </c>
      <c r="M4" s="91">
        <v>13</v>
      </c>
      <c r="N4" s="91">
        <v>14</v>
      </c>
      <c r="O4" s="91">
        <v>15</v>
      </c>
      <c r="P4" s="91">
        <v>16</v>
      </c>
      <c r="Q4" s="91">
        <v>17</v>
      </c>
      <c r="R4" s="91">
        <v>18</v>
      </c>
      <c r="S4" s="91">
        <v>19</v>
      </c>
      <c r="T4" s="91">
        <v>20</v>
      </c>
      <c r="U4" s="135">
        <v>21</v>
      </c>
    </row>
    <row r="5" spans="1:22" ht="33.75" x14ac:dyDescent="0.2">
      <c r="A5" s="94" t="s">
        <v>39</v>
      </c>
      <c r="B5" s="94" t="s">
        <v>45</v>
      </c>
      <c r="C5" s="94" t="s">
        <v>40</v>
      </c>
      <c r="D5" s="253" t="str">
        <f>'CB1.1 Summ of Recpts and Paymts'!B25</f>
        <v>MISC EXPENSE</v>
      </c>
      <c r="E5" s="253" t="str">
        <f>'CB1.1 Summ of Recpts and Paymts'!C25</f>
        <v>BANK CHARGES</v>
      </c>
      <c r="F5" s="253" t="str">
        <f>'CB1.1 Summ of Recpts and Paymts'!D25</f>
        <v>SPECIAL ACTIVITY</v>
      </c>
      <c r="G5" s="253" t="str">
        <f>'CB1.1 Summ of Recpts and Paymts'!E25</f>
        <v>REGIST FEES</v>
      </c>
      <c r="H5" s="253" t="str">
        <f>'CB1.1 Summ of Recpts and Paymts'!F25</f>
        <v>ELECT RATES INSUR</v>
      </c>
      <c r="I5" s="253" t="str">
        <f>'CB1.1 Summ of Recpts and Paymts'!G25</f>
        <v>FUND RAISING</v>
      </c>
      <c r="J5" s="253" t="str">
        <f>'CB1.1 Summ of Recpts and Paymts'!H25</f>
        <v>MAJOR EQUIP/ BUILDINGS</v>
      </c>
      <c r="K5" s="253" t="str">
        <f>'CB1.1 Summ of Recpts and Paymts'!I25</f>
        <v>REPAIRS MAINT</v>
      </c>
      <c r="L5" s="253" t="str">
        <f>'CB1.1 Summ of Recpts and Paymts'!J25</f>
        <v>LOAN REPYMT</v>
      </c>
      <c r="M5" s="253" t="str">
        <f>'CB1.1 Summ of Recpts and Paymts'!K25</f>
        <v>INVEST (FORM.DEPOSIT)</v>
      </c>
      <c r="N5" s="253" t="str">
        <f>'CB1.1 Summ of Recpts and Paymts'!L25</f>
        <v>JOEY FUNDS</v>
      </c>
      <c r="O5" s="253" t="str">
        <f>'CB1.1 Summ of Recpts and Paymts'!M25</f>
        <v>CUB FUNDS</v>
      </c>
      <c r="P5" s="253" t="str">
        <f>'CB1.1 Summ of Recpts and Paymts'!N25</f>
        <v>SCOUT FUNDS</v>
      </c>
      <c r="Q5" s="253" t="str">
        <f>'CB1.1 Summ of Recpts and Paymts'!O25</f>
        <v>VENTURER FUNDS</v>
      </c>
      <c r="R5" s="253" t="str">
        <f>'CB1.1 Summ of Recpts and Paymts'!P25</f>
        <v>LEADER COSTS</v>
      </c>
      <c r="S5" s="253" t="str">
        <f>'CB1.1 Summ of Recpts and Paymts'!Q25</f>
        <v>SPARE 1</v>
      </c>
      <c r="T5" s="253" t="str">
        <f>'CB1.1 Summ of Recpts and Paymts'!R25</f>
        <v>SPARE 2</v>
      </c>
      <c r="U5" s="253" t="str">
        <f>'CB1.1 Summ of Recpts and Paymts'!S25</f>
        <v>CHEQUE AMOUNT</v>
      </c>
      <c r="V5" s="253"/>
    </row>
    <row r="6" spans="1:22" x14ac:dyDescent="0.2">
      <c r="A6" s="6"/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33"/>
      <c r="O6" s="33"/>
      <c r="P6" s="33"/>
      <c r="Q6" s="33"/>
      <c r="R6" s="33"/>
      <c r="S6" s="33"/>
      <c r="T6" s="8"/>
      <c r="U6" s="61">
        <f>SUM(D6:T6)</f>
        <v>0</v>
      </c>
    </row>
    <row r="7" spans="1:22" x14ac:dyDescent="0.2">
      <c r="A7" s="6"/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61">
        <f t="shared" ref="U7:U50" si="0">SUM(D7:T7)</f>
        <v>0</v>
      </c>
    </row>
    <row r="8" spans="1:22" x14ac:dyDescent="0.2">
      <c r="A8" s="6"/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61">
        <f t="shared" si="0"/>
        <v>0</v>
      </c>
    </row>
    <row r="9" spans="1:22" x14ac:dyDescent="0.2">
      <c r="A9" s="6"/>
      <c r="B9" s="7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61">
        <f t="shared" si="0"/>
        <v>0</v>
      </c>
    </row>
    <row r="10" spans="1:22" x14ac:dyDescent="0.2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61">
        <f t="shared" si="0"/>
        <v>0</v>
      </c>
    </row>
    <row r="11" spans="1:22" x14ac:dyDescent="0.2">
      <c r="A11" s="6"/>
      <c r="B11" s="7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61">
        <f t="shared" si="0"/>
        <v>0</v>
      </c>
    </row>
    <row r="12" spans="1:22" x14ac:dyDescent="0.2">
      <c r="A12" s="6"/>
      <c r="B12" s="7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61">
        <f t="shared" si="0"/>
        <v>0</v>
      </c>
    </row>
    <row r="13" spans="1:22" x14ac:dyDescent="0.2">
      <c r="A13" s="6"/>
      <c r="B13" s="7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61">
        <f t="shared" si="0"/>
        <v>0</v>
      </c>
    </row>
    <row r="14" spans="1:22" x14ac:dyDescent="0.2">
      <c r="A14" s="6"/>
      <c r="B14" s="7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61">
        <f t="shared" si="0"/>
        <v>0</v>
      </c>
    </row>
    <row r="15" spans="1:22" x14ac:dyDescent="0.2">
      <c r="A15" s="6"/>
      <c r="B15" s="7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61">
        <f t="shared" si="0"/>
        <v>0</v>
      </c>
    </row>
    <row r="16" spans="1:22" x14ac:dyDescent="0.2">
      <c r="A16" s="6"/>
      <c r="B16" s="7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61">
        <f t="shared" si="0"/>
        <v>0</v>
      </c>
    </row>
    <row r="17" spans="1:21" x14ac:dyDescent="0.2">
      <c r="A17" s="6"/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61">
        <f t="shared" si="0"/>
        <v>0</v>
      </c>
    </row>
    <row r="18" spans="1:21" x14ac:dyDescent="0.2">
      <c r="A18" s="6"/>
      <c r="B18" s="7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61">
        <f t="shared" si="0"/>
        <v>0</v>
      </c>
    </row>
    <row r="19" spans="1:21" x14ac:dyDescent="0.2">
      <c r="A19" s="6"/>
      <c r="B19" s="7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61">
        <f t="shared" si="0"/>
        <v>0</v>
      </c>
    </row>
    <row r="20" spans="1:21" x14ac:dyDescent="0.2">
      <c r="A20" s="6"/>
      <c r="B20" s="7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61">
        <f t="shared" si="0"/>
        <v>0</v>
      </c>
    </row>
    <row r="21" spans="1:21" x14ac:dyDescent="0.2">
      <c r="A21" s="6"/>
      <c r="B21" s="7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61">
        <f t="shared" si="0"/>
        <v>0</v>
      </c>
    </row>
    <row r="22" spans="1:21" x14ac:dyDescent="0.2">
      <c r="A22" s="6"/>
      <c r="B22" s="7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61">
        <f t="shared" si="0"/>
        <v>0</v>
      </c>
    </row>
    <row r="23" spans="1:21" x14ac:dyDescent="0.2">
      <c r="A23" s="6"/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61">
        <f t="shared" si="0"/>
        <v>0</v>
      </c>
    </row>
    <row r="24" spans="1:21" x14ac:dyDescent="0.2">
      <c r="A24" s="6"/>
      <c r="B24" s="7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61">
        <f t="shared" si="0"/>
        <v>0</v>
      </c>
    </row>
    <row r="25" spans="1:21" x14ac:dyDescent="0.2">
      <c r="A25" s="6"/>
      <c r="B25" s="7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61">
        <f t="shared" si="0"/>
        <v>0</v>
      </c>
    </row>
    <row r="26" spans="1:21" x14ac:dyDescent="0.2">
      <c r="A26" s="6"/>
      <c r="B26" s="7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61">
        <f t="shared" si="0"/>
        <v>0</v>
      </c>
    </row>
    <row r="27" spans="1:21" x14ac:dyDescent="0.2">
      <c r="A27" s="6"/>
      <c r="B27" s="7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61">
        <f t="shared" si="0"/>
        <v>0</v>
      </c>
    </row>
    <row r="28" spans="1:21" x14ac:dyDescent="0.2">
      <c r="A28" s="6"/>
      <c r="B28" s="7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61">
        <f t="shared" si="0"/>
        <v>0</v>
      </c>
    </row>
    <row r="29" spans="1:21" x14ac:dyDescent="0.2">
      <c r="A29" s="6"/>
      <c r="B29" s="7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61">
        <f t="shared" si="0"/>
        <v>0</v>
      </c>
    </row>
    <row r="30" spans="1:21" x14ac:dyDescent="0.2">
      <c r="A30" s="6"/>
      <c r="B30" s="7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61">
        <f t="shared" si="0"/>
        <v>0</v>
      </c>
    </row>
    <row r="31" spans="1:21" x14ac:dyDescent="0.2">
      <c r="A31" s="6"/>
      <c r="B31" s="7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61">
        <f t="shared" si="0"/>
        <v>0</v>
      </c>
    </row>
    <row r="32" spans="1:21" x14ac:dyDescent="0.2">
      <c r="A32" s="6"/>
      <c r="B32" s="7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61">
        <f t="shared" si="0"/>
        <v>0</v>
      </c>
    </row>
    <row r="33" spans="1:21" x14ac:dyDescent="0.2">
      <c r="A33" s="6"/>
      <c r="B33" s="7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61">
        <f t="shared" si="0"/>
        <v>0</v>
      </c>
    </row>
    <row r="34" spans="1:21" x14ac:dyDescent="0.2">
      <c r="A34" s="6"/>
      <c r="B34" s="7"/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61">
        <f t="shared" si="0"/>
        <v>0</v>
      </c>
    </row>
    <row r="35" spans="1:21" x14ac:dyDescent="0.2">
      <c r="A35" s="6"/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61">
        <f t="shared" si="0"/>
        <v>0</v>
      </c>
    </row>
    <row r="36" spans="1:21" x14ac:dyDescent="0.2">
      <c r="A36" s="6"/>
      <c r="B36" s="7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61">
        <f t="shared" si="0"/>
        <v>0</v>
      </c>
    </row>
    <row r="37" spans="1:21" x14ac:dyDescent="0.2">
      <c r="A37" s="6"/>
      <c r="B37" s="7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61">
        <f t="shared" si="0"/>
        <v>0</v>
      </c>
    </row>
    <row r="38" spans="1:21" x14ac:dyDescent="0.2">
      <c r="A38" s="6"/>
      <c r="B38" s="7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61">
        <f t="shared" si="0"/>
        <v>0</v>
      </c>
    </row>
    <row r="39" spans="1:21" x14ac:dyDescent="0.2">
      <c r="A39" s="6"/>
      <c r="B39" s="7"/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61">
        <f t="shared" si="0"/>
        <v>0</v>
      </c>
    </row>
    <row r="40" spans="1:21" x14ac:dyDescent="0.2">
      <c r="A40" s="6"/>
      <c r="B40" s="7"/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1">
        <f t="shared" si="0"/>
        <v>0</v>
      </c>
    </row>
    <row r="41" spans="1:21" x14ac:dyDescent="0.2">
      <c r="A41" s="6"/>
      <c r="B41" s="7"/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61">
        <f t="shared" si="0"/>
        <v>0</v>
      </c>
    </row>
    <row r="42" spans="1:21" x14ac:dyDescent="0.2">
      <c r="A42" s="6"/>
      <c r="B42" s="7"/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61">
        <f t="shared" si="0"/>
        <v>0</v>
      </c>
    </row>
    <row r="43" spans="1:21" x14ac:dyDescent="0.2">
      <c r="A43" s="6"/>
      <c r="B43" s="7"/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1">
        <f t="shared" si="0"/>
        <v>0</v>
      </c>
    </row>
    <row r="44" spans="1:21" x14ac:dyDescent="0.2">
      <c r="A44" s="6"/>
      <c r="B44" s="7"/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61">
        <f t="shared" si="0"/>
        <v>0</v>
      </c>
    </row>
    <row r="45" spans="1:21" x14ac:dyDescent="0.2">
      <c r="A45" s="6"/>
      <c r="B45" s="7"/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61">
        <f t="shared" si="0"/>
        <v>0</v>
      </c>
    </row>
    <row r="46" spans="1:21" x14ac:dyDescent="0.2">
      <c r="A46" s="6"/>
      <c r="B46" s="7"/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61">
        <f t="shared" si="0"/>
        <v>0</v>
      </c>
    </row>
    <row r="47" spans="1:21" x14ac:dyDescent="0.2">
      <c r="A47" s="6"/>
      <c r="B47" s="7"/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61">
        <f t="shared" si="0"/>
        <v>0</v>
      </c>
    </row>
    <row r="48" spans="1:21" x14ac:dyDescent="0.2">
      <c r="A48" s="6"/>
      <c r="B48" s="7"/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61">
        <f t="shared" si="0"/>
        <v>0</v>
      </c>
    </row>
    <row r="49" spans="1:21" x14ac:dyDescent="0.2">
      <c r="A49" s="6"/>
      <c r="B49" s="7"/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61">
        <f t="shared" si="0"/>
        <v>0</v>
      </c>
    </row>
    <row r="50" spans="1:21" x14ac:dyDescent="0.2">
      <c r="A50" s="6"/>
      <c r="B50" s="7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61">
        <f t="shared" si="0"/>
        <v>0</v>
      </c>
    </row>
    <row r="51" spans="1:21" ht="13.5" thickBot="1" x14ac:dyDescent="0.25">
      <c r="A51" s="192" t="s">
        <v>44</v>
      </c>
      <c r="B51" s="193"/>
      <c r="C51" s="193"/>
      <c r="D51" s="195">
        <f t="shared" ref="D51:U51" si="1">SUM(D6:D50)</f>
        <v>0</v>
      </c>
      <c r="E51" s="195">
        <f t="shared" si="1"/>
        <v>0</v>
      </c>
      <c r="F51" s="195">
        <f t="shared" si="1"/>
        <v>0</v>
      </c>
      <c r="G51" s="195">
        <f t="shared" si="1"/>
        <v>0</v>
      </c>
      <c r="H51" s="195">
        <f t="shared" si="1"/>
        <v>0</v>
      </c>
      <c r="I51" s="195">
        <f t="shared" si="1"/>
        <v>0</v>
      </c>
      <c r="J51" s="195">
        <f t="shared" si="1"/>
        <v>0</v>
      </c>
      <c r="K51" s="195">
        <f t="shared" si="1"/>
        <v>0</v>
      </c>
      <c r="L51" s="195">
        <f t="shared" si="1"/>
        <v>0</v>
      </c>
      <c r="M51" s="195">
        <f t="shared" si="1"/>
        <v>0</v>
      </c>
      <c r="N51" s="195">
        <f t="shared" si="1"/>
        <v>0</v>
      </c>
      <c r="O51" s="195">
        <f t="shared" si="1"/>
        <v>0</v>
      </c>
      <c r="P51" s="195">
        <f t="shared" si="1"/>
        <v>0</v>
      </c>
      <c r="Q51" s="195">
        <f t="shared" si="1"/>
        <v>0</v>
      </c>
      <c r="R51" s="195">
        <f t="shared" si="1"/>
        <v>0</v>
      </c>
      <c r="S51" s="195">
        <f t="shared" si="1"/>
        <v>0</v>
      </c>
      <c r="T51" s="195">
        <f t="shared" si="1"/>
        <v>0</v>
      </c>
      <c r="U51" s="195">
        <f t="shared" si="1"/>
        <v>0</v>
      </c>
    </row>
    <row r="52" spans="1:21" ht="13.5" thickTop="1" x14ac:dyDescent="0.2"/>
  </sheetData>
  <sheetProtection sheet="1" objects="1" scenarios="1" insertRows="0" selectLockedCells="1"/>
  <phoneticPr fontId="0" type="noConversion"/>
  <printOptions horizontalCentered="1"/>
  <pageMargins left="0.75" right="0.75" top="1" bottom="1" header="0.5" footer="0.5"/>
  <pageSetup paperSize="9" scale="69" orientation="landscape" horizontalDpi="300" verticalDpi="300" r:id="rId1"/>
  <headerFooter alignWithMargins="0">
    <oddFooter>&amp;C&amp;"Arial,Bold"CB4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C5397-34E8-464B-8043-F0E3A16EBDE3}">
  <sheetPr>
    <tabColor theme="9" tint="0.59999389629810485"/>
    <pageSetUpPr fitToPage="1"/>
  </sheetPr>
  <dimension ref="A1:B48"/>
  <sheetViews>
    <sheetView zoomScaleNormal="100" workbookViewId="0">
      <selection activeCell="X26" sqref="X26"/>
    </sheetView>
  </sheetViews>
  <sheetFormatPr defaultColWidth="8.85546875" defaultRowHeight="12.75" x14ac:dyDescent="0.2"/>
  <cols>
    <col min="1" max="1" width="8.85546875" style="25"/>
    <col min="2" max="2" width="91.5703125" style="25" customWidth="1"/>
    <col min="3" max="16384" width="8.85546875" style="25"/>
  </cols>
  <sheetData>
    <row r="1" spans="1:2" x14ac:dyDescent="0.2">
      <c r="A1" s="24" t="s">
        <v>3</v>
      </c>
    </row>
    <row r="2" spans="1:2" x14ac:dyDescent="0.2">
      <c r="A2" s="24"/>
    </row>
    <row r="3" spans="1:2" x14ac:dyDescent="0.2">
      <c r="A3" s="24"/>
      <c r="B3" s="26" t="s">
        <v>143</v>
      </c>
    </row>
    <row r="4" spans="1:2" x14ac:dyDescent="0.2">
      <c r="A4" s="24"/>
    </row>
    <row r="5" spans="1:2" x14ac:dyDescent="0.2">
      <c r="A5" s="27" t="s">
        <v>4</v>
      </c>
    </row>
    <row r="6" spans="1:2" x14ac:dyDescent="0.2">
      <c r="A6" s="24"/>
      <c r="B6" s="25" t="s">
        <v>144</v>
      </c>
    </row>
    <row r="7" spans="1:2" x14ac:dyDescent="0.2">
      <c r="A7" s="24"/>
      <c r="B7" s="25" t="s">
        <v>145</v>
      </c>
    </row>
    <row r="8" spans="1:2" x14ac:dyDescent="0.2">
      <c r="A8" s="24"/>
    </row>
    <row r="9" spans="1:2" x14ac:dyDescent="0.2">
      <c r="A9" s="24"/>
      <c r="B9" s="25" t="s">
        <v>146</v>
      </c>
    </row>
    <row r="10" spans="1:2" x14ac:dyDescent="0.2">
      <c r="A10" s="24"/>
      <c r="B10" s="25" t="s">
        <v>147</v>
      </c>
    </row>
    <row r="11" spans="1:2" x14ac:dyDescent="0.2">
      <c r="A11" s="24"/>
      <c r="B11" s="25" t="s">
        <v>148</v>
      </c>
    </row>
    <row r="12" spans="1:2" x14ac:dyDescent="0.2">
      <c r="A12" s="24"/>
    </row>
    <row r="13" spans="1:2" x14ac:dyDescent="0.2">
      <c r="A13" s="24"/>
      <c r="B13" s="25" t="s">
        <v>149</v>
      </c>
    </row>
    <row r="14" spans="1:2" x14ac:dyDescent="0.2">
      <c r="A14" s="24"/>
      <c r="B14" s="25" t="s">
        <v>150</v>
      </c>
    </row>
    <row r="15" spans="1:2" x14ac:dyDescent="0.2">
      <c r="A15" s="24"/>
      <c r="B15" s="25" t="s">
        <v>151</v>
      </c>
    </row>
    <row r="17" spans="1:2" x14ac:dyDescent="0.2">
      <c r="A17" s="27" t="s">
        <v>5</v>
      </c>
    </row>
    <row r="18" spans="1:2" x14ac:dyDescent="0.2">
      <c r="B18" s="25" t="s">
        <v>61</v>
      </c>
    </row>
    <row r="19" spans="1:2" x14ac:dyDescent="0.2">
      <c r="B19" s="25" t="s">
        <v>62</v>
      </c>
    </row>
    <row r="20" spans="1:2" x14ac:dyDescent="0.2">
      <c r="B20" s="25" t="s">
        <v>64</v>
      </c>
    </row>
    <row r="22" spans="1:2" x14ac:dyDescent="0.2">
      <c r="B22" s="25" t="s">
        <v>130</v>
      </c>
    </row>
    <row r="23" spans="1:2" x14ac:dyDescent="0.2">
      <c r="B23" s="25" t="s">
        <v>6</v>
      </c>
    </row>
    <row r="25" spans="1:2" x14ac:dyDescent="0.2">
      <c r="B25" s="25" t="s">
        <v>152</v>
      </c>
    </row>
    <row r="26" spans="1:2" x14ac:dyDescent="0.2">
      <c r="B26" s="25" t="s">
        <v>153</v>
      </c>
    </row>
    <row r="28" spans="1:2" x14ac:dyDescent="0.2">
      <c r="B28" s="25" t="s">
        <v>154</v>
      </c>
    </row>
    <row r="29" spans="1:2" x14ac:dyDescent="0.2">
      <c r="B29" s="25" t="s">
        <v>155</v>
      </c>
    </row>
    <row r="30" spans="1:2" x14ac:dyDescent="0.2">
      <c r="B30" s="25" t="s">
        <v>156</v>
      </c>
    </row>
    <row r="31" spans="1:2" x14ac:dyDescent="0.2">
      <c r="B31" s="25" t="s">
        <v>157</v>
      </c>
    </row>
    <row r="32" spans="1:2" x14ac:dyDescent="0.2">
      <c r="B32" s="25" t="s">
        <v>158</v>
      </c>
    </row>
    <row r="33" spans="2:2" x14ac:dyDescent="0.2">
      <c r="B33" s="25" t="s">
        <v>159</v>
      </c>
    </row>
    <row r="34" spans="2:2" x14ac:dyDescent="0.2">
      <c r="B34" s="25" t="s">
        <v>160</v>
      </c>
    </row>
    <row r="35" spans="2:2" x14ac:dyDescent="0.2">
      <c r="B35" s="25" t="s">
        <v>161</v>
      </c>
    </row>
    <row r="36" spans="2:2" x14ac:dyDescent="0.2">
      <c r="B36" s="25" t="s">
        <v>162</v>
      </c>
    </row>
    <row r="38" spans="2:2" x14ac:dyDescent="0.2">
      <c r="B38" s="25" t="s">
        <v>163</v>
      </c>
    </row>
    <row r="40" spans="2:2" x14ac:dyDescent="0.2">
      <c r="B40" s="25" t="s">
        <v>164</v>
      </c>
    </row>
    <row r="41" spans="2:2" x14ac:dyDescent="0.2">
      <c r="B41" s="25" t="s">
        <v>165</v>
      </c>
    </row>
    <row r="42" spans="2:2" x14ac:dyDescent="0.2">
      <c r="B42" s="25" t="s">
        <v>166</v>
      </c>
    </row>
    <row r="43" spans="2:2" x14ac:dyDescent="0.2">
      <c r="B43" s="25" t="s">
        <v>167</v>
      </c>
    </row>
    <row r="44" spans="2:2" x14ac:dyDescent="0.2">
      <c r="B44" s="25" t="s">
        <v>168</v>
      </c>
    </row>
    <row r="46" spans="2:2" x14ac:dyDescent="0.2">
      <c r="B46" s="25" t="s">
        <v>169</v>
      </c>
    </row>
    <row r="48" spans="2:2" x14ac:dyDescent="0.2">
      <c r="B48" s="25" t="s">
        <v>170</v>
      </c>
    </row>
  </sheetData>
  <sheetProtection sheet="1" objects="1" scenarios="1"/>
  <printOptions horizontalCentered="1"/>
  <pageMargins left="0.75" right="0.75" top="1" bottom="1" header="0.5" footer="0.5"/>
  <pageSetup paperSize="9" scale="87" fitToHeight="2" orientation="portrait" horizont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5C3C9-A882-44E6-A950-08FFD906A3F7}">
  <sheetPr>
    <tabColor theme="9" tint="0.59999389629810485"/>
    <pageSetUpPr fitToPage="1"/>
  </sheetPr>
  <dimension ref="A1:K69"/>
  <sheetViews>
    <sheetView zoomScaleNormal="100" workbookViewId="0">
      <selection activeCell="X26" sqref="X26"/>
    </sheetView>
  </sheetViews>
  <sheetFormatPr defaultColWidth="8.85546875" defaultRowHeight="12.75" x14ac:dyDescent="0.2"/>
  <cols>
    <col min="1" max="1" width="10.5703125" style="34" customWidth="1"/>
    <col min="2" max="3" width="8.85546875" style="34"/>
    <col min="4" max="4" width="10.140625" style="34" bestFit="1" customWidth="1"/>
    <col min="5" max="6" width="8.85546875" style="34"/>
    <col min="7" max="7" width="10.140625" style="34" bestFit="1" customWidth="1"/>
    <col min="8" max="16384" width="8.85546875" style="34"/>
  </cols>
  <sheetData>
    <row r="1" spans="1:11" x14ac:dyDescent="0.2">
      <c r="A1" s="114" t="s">
        <v>54</v>
      </c>
      <c r="B1" s="51">
        <f>'CB1.1 Summ of Recpts and Paymts'!B1</f>
        <v>0</v>
      </c>
    </row>
    <row r="2" spans="1:11" x14ac:dyDescent="0.2">
      <c r="D2" s="245" t="str">
        <f>"Treasurer's Monthly Report for January "&amp;Instructions!$C$9</f>
        <v xml:space="preserve">Treasurer's Monthly Report for January </v>
      </c>
      <c r="H2" s="115"/>
    </row>
    <row r="4" spans="1:11" x14ac:dyDescent="0.2">
      <c r="A4" s="116" t="s">
        <v>171</v>
      </c>
    </row>
    <row r="6" spans="1:11" ht="25.5" x14ac:dyDescent="0.2">
      <c r="D6" s="117" t="s">
        <v>172</v>
      </c>
      <c r="E6" s="117" t="s">
        <v>173</v>
      </c>
      <c r="F6" s="117" t="s">
        <v>174</v>
      </c>
      <c r="G6" s="117" t="s">
        <v>175</v>
      </c>
      <c r="H6" s="117" t="s">
        <v>176</v>
      </c>
      <c r="I6" s="117" t="s">
        <v>177</v>
      </c>
      <c r="J6" s="117" t="s">
        <v>178</v>
      </c>
      <c r="K6" s="118"/>
    </row>
    <row r="7" spans="1:11" x14ac:dyDescent="0.2">
      <c r="B7" s="34" t="s">
        <v>179</v>
      </c>
      <c r="D7" s="41"/>
      <c r="E7" s="41"/>
      <c r="F7" s="41"/>
      <c r="G7" s="41"/>
      <c r="H7" s="41"/>
      <c r="I7" s="41"/>
      <c r="J7" s="49">
        <f>SUM(D7:I7)</f>
        <v>0</v>
      </c>
    </row>
    <row r="8" spans="1:11" x14ac:dyDescent="0.2">
      <c r="B8" s="34" t="s">
        <v>180</v>
      </c>
      <c r="D8" s="125">
        <f>'CB1.1 Summ of Recpts and Paymts'!S7-SUM(E8:I8)</f>
        <v>0</v>
      </c>
      <c r="E8" s="126">
        <f>'CB1.1 Summ of Recpts and Paymts'!D7</f>
        <v>0</v>
      </c>
      <c r="F8" s="125">
        <f>'CB1.1 Summ of Recpts and Paymts'!L7</f>
        <v>0</v>
      </c>
      <c r="G8" s="125">
        <f>'CB1.1 Summ of Recpts and Paymts'!M7</f>
        <v>0</v>
      </c>
      <c r="H8" s="125">
        <f>'CB1.1 Summ of Recpts and Paymts'!N7</f>
        <v>0</v>
      </c>
      <c r="I8" s="125">
        <f>'CB1.1 Summ of Recpts and Paymts'!O7</f>
        <v>0</v>
      </c>
      <c r="J8" s="125">
        <f>SUM(D8:I8)</f>
        <v>0</v>
      </c>
    </row>
    <row r="9" spans="1:11" x14ac:dyDescent="0.2">
      <c r="D9" s="49">
        <f>SUM(D7:D8)</f>
        <v>0</v>
      </c>
      <c r="E9" s="49">
        <f t="shared" ref="E9:J9" si="0">SUM(E7:E8)</f>
        <v>0</v>
      </c>
      <c r="F9" s="49">
        <f t="shared" si="0"/>
        <v>0</v>
      </c>
      <c r="G9" s="49">
        <f t="shared" si="0"/>
        <v>0</v>
      </c>
      <c r="H9" s="49">
        <f t="shared" si="0"/>
        <v>0</v>
      </c>
      <c r="I9" s="49">
        <f t="shared" si="0"/>
        <v>0</v>
      </c>
      <c r="J9" s="49">
        <f t="shared" si="0"/>
        <v>0</v>
      </c>
    </row>
    <row r="10" spans="1:11" x14ac:dyDescent="0.2">
      <c r="B10" s="34" t="s">
        <v>181</v>
      </c>
      <c r="D10" s="49">
        <f>'CB1.1 Summ of Recpts and Paymts'!S26-SUM(E10:I10)</f>
        <v>0</v>
      </c>
      <c r="E10" s="49">
        <f>'CB1.1 Summ of Recpts and Paymts'!D26</f>
        <v>0</v>
      </c>
      <c r="F10" s="49">
        <f>'CB1.1 Summ of Recpts and Paymts'!L26</f>
        <v>0</v>
      </c>
      <c r="G10" s="49">
        <f>'CB1.1 Summ of Recpts and Paymts'!M26</f>
        <v>0</v>
      </c>
      <c r="H10" s="49">
        <f>'CB1.1 Summ of Recpts and Paymts'!N26</f>
        <v>0</v>
      </c>
      <c r="I10" s="49">
        <f>'CB1.1 Summ of Recpts and Paymts'!O26</f>
        <v>0</v>
      </c>
      <c r="J10" s="49">
        <f>SUM(D10:I10)</f>
        <v>0</v>
      </c>
    </row>
    <row r="11" spans="1:11" ht="13.5" thickBot="1" x14ac:dyDescent="0.25">
      <c r="B11" s="34" t="s">
        <v>182</v>
      </c>
      <c r="D11" s="127">
        <f>D9-D10</f>
        <v>0</v>
      </c>
      <c r="E11" s="127">
        <f t="shared" ref="E11:J11" si="1">E9-E10</f>
        <v>0</v>
      </c>
      <c r="F11" s="127">
        <f t="shared" si="1"/>
        <v>0</v>
      </c>
      <c r="G11" s="127">
        <f t="shared" si="1"/>
        <v>0</v>
      </c>
      <c r="H11" s="127">
        <f t="shared" si="1"/>
        <v>0</v>
      </c>
      <c r="I11" s="127">
        <f t="shared" si="1"/>
        <v>0</v>
      </c>
      <c r="J11" s="127">
        <f t="shared" si="1"/>
        <v>0</v>
      </c>
    </row>
    <row r="12" spans="1:11" ht="13.5" thickTop="1" x14ac:dyDescent="0.2"/>
    <row r="14" spans="1:11" x14ac:dyDescent="0.2">
      <c r="A14" s="116" t="s">
        <v>183</v>
      </c>
      <c r="I14" s="120" t="s">
        <v>184</v>
      </c>
      <c r="J14" s="120" t="s">
        <v>185</v>
      </c>
    </row>
    <row r="15" spans="1:11" x14ac:dyDescent="0.2">
      <c r="B15" s="34" t="s">
        <v>179</v>
      </c>
      <c r="I15" s="42"/>
      <c r="J15" s="128">
        <f>I15</f>
        <v>0</v>
      </c>
    </row>
    <row r="16" spans="1:11" x14ac:dyDescent="0.2">
      <c r="B16" s="34" t="s">
        <v>186</v>
      </c>
      <c r="I16" s="119"/>
      <c r="J16" s="119"/>
    </row>
    <row r="17" spans="1:10" x14ac:dyDescent="0.2">
      <c r="B17" s="121" t="s">
        <v>216</v>
      </c>
      <c r="I17" s="49">
        <f>'CB1.1 Summ of Recpts and Paymts'!K26</f>
        <v>0</v>
      </c>
      <c r="J17" s="49">
        <f>I17</f>
        <v>0</v>
      </c>
    </row>
    <row r="18" spans="1:10" x14ac:dyDescent="0.2">
      <c r="B18" s="34" t="s">
        <v>187</v>
      </c>
      <c r="I18" s="43"/>
      <c r="J18" s="125">
        <f>I18</f>
        <v>0</v>
      </c>
    </row>
    <row r="19" spans="1:10" x14ac:dyDescent="0.2">
      <c r="I19" s="49">
        <f>SUM(I15:I18)</f>
        <v>0</v>
      </c>
      <c r="J19" s="49">
        <f>SUM(J15:J18)</f>
        <v>0</v>
      </c>
    </row>
    <row r="20" spans="1:10" x14ac:dyDescent="0.2">
      <c r="B20" s="34" t="s">
        <v>188</v>
      </c>
      <c r="I20" s="119"/>
      <c r="J20" s="119"/>
    </row>
    <row r="21" spans="1:10" x14ac:dyDescent="0.2">
      <c r="B21" s="121" t="s">
        <v>217</v>
      </c>
      <c r="I21" s="49">
        <f>'CB1.1 Summ of Recpts and Paymts'!K7</f>
        <v>0</v>
      </c>
      <c r="J21" s="49">
        <f>I21</f>
        <v>0</v>
      </c>
    </row>
    <row r="22" spans="1:10" ht="13.5" thickBot="1" x14ac:dyDescent="0.25">
      <c r="B22" s="34" t="s">
        <v>182</v>
      </c>
      <c r="I22" s="127">
        <f>I19-I21</f>
        <v>0</v>
      </c>
      <c r="J22" s="127">
        <f>J19-J21</f>
        <v>0</v>
      </c>
    </row>
    <row r="23" spans="1:10" ht="13.5" thickTop="1" x14ac:dyDescent="0.2"/>
    <row r="24" spans="1:10" x14ac:dyDescent="0.2">
      <c r="A24" s="116" t="s">
        <v>189</v>
      </c>
      <c r="I24" s="120" t="s">
        <v>184</v>
      </c>
      <c r="J24" s="120" t="s">
        <v>185</v>
      </c>
    </row>
    <row r="25" spans="1:10" x14ac:dyDescent="0.2">
      <c r="B25" s="34" t="s">
        <v>179</v>
      </c>
      <c r="I25" s="42"/>
      <c r="J25" s="128">
        <f>I25</f>
        <v>0</v>
      </c>
    </row>
    <row r="26" spans="1:10" x14ac:dyDescent="0.2">
      <c r="B26" s="34" t="s">
        <v>186</v>
      </c>
      <c r="I26" s="119"/>
      <c r="J26" s="119"/>
    </row>
    <row r="27" spans="1:10" x14ac:dyDescent="0.2">
      <c r="B27" s="121" t="s">
        <v>218</v>
      </c>
      <c r="I27" s="49">
        <f>'CB1.1 Summ of Recpts and Paymts'!J7</f>
        <v>0</v>
      </c>
      <c r="J27" s="49">
        <f>I27</f>
        <v>0</v>
      </c>
    </row>
    <row r="28" spans="1:10" x14ac:dyDescent="0.2">
      <c r="B28" s="34" t="s">
        <v>187</v>
      </c>
      <c r="I28" s="43"/>
      <c r="J28" s="125">
        <f>I28</f>
        <v>0</v>
      </c>
    </row>
    <row r="29" spans="1:10" x14ac:dyDescent="0.2">
      <c r="I29" s="49">
        <f>SUM(I25:I28)</f>
        <v>0</v>
      </c>
      <c r="J29" s="49">
        <f>SUM(J25:J28)</f>
        <v>0</v>
      </c>
    </row>
    <row r="30" spans="1:10" x14ac:dyDescent="0.2">
      <c r="B30" s="34" t="s">
        <v>188</v>
      </c>
      <c r="I30" s="119"/>
      <c r="J30" s="119"/>
    </row>
    <row r="31" spans="1:10" x14ac:dyDescent="0.2">
      <c r="B31" s="121" t="s">
        <v>221</v>
      </c>
      <c r="I31" s="49">
        <f>'CB1.1 Summ of Recpts and Paymts'!J26</f>
        <v>0</v>
      </c>
      <c r="J31" s="49">
        <f>I31</f>
        <v>0</v>
      </c>
    </row>
    <row r="32" spans="1:10" ht="13.5" thickBot="1" x14ac:dyDescent="0.25">
      <c r="B32" s="34" t="s">
        <v>182</v>
      </c>
      <c r="I32" s="127">
        <f>I29-I31</f>
        <v>0</v>
      </c>
      <c r="J32" s="127">
        <f>J29-J31</f>
        <v>0</v>
      </c>
    </row>
    <row r="33" spans="1:10" ht="13.5" thickTop="1" x14ac:dyDescent="0.2"/>
    <row r="34" spans="1:10" x14ac:dyDescent="0.2">
      <c r="A34" s="116" t="s">
        <v>190</v>
      </c>
      <c r="J34" s="120" t="s">
        <v>191</v>
      </c>
    </row>
    <row r="35" spans="1:10" x14ac:dyDescent="0.2">
      <c r="B35" s="34" t="s">
        <v>192</v>
      </c>
      <c r="J35" s="128">
        <f>J7</f>
        <v>0</v>
      </c>
    </row>
    <row r="36" spans="1:10" x14ac:dyDescent="0.2">
      <c r="B36" s="121" t="s">
        <v>223</v>
      </c>
      <c r="J36" s="49">
        <f>J8</f>
        <v>0</v>
      </c>
    </row>
    <row r="37" spans="1:10" x14ac:dyDescent="0.2">
      <c r="B37" s="121" t="s">
        <v>224</v>
      </c>
      <c r="J37" s="49">
        <f>J10</f>
        <v>0</v>
      </c>
    </row>
    <row r="38" spans="1:10" ht="13.5" thickBot="1" x14ac:dyDescent="0.25">
      <c r="B38" s="34" t="s">
        <v>193</v>
      </c>
      <c r="J38" s="127">
        <f>J35+J36-J37</f>
        <v>0</v>
      </c>
    </row>
    <row r="39" spans="1:10" ht="13.5" thickTop="1" x14ac:dyDescent="0.2">
      <c r="B39" s="34" t="s">
        <v>194</v>
      </c>
      <c r="J39" s="122"/>
    </row>
    <row r="40" spans="1:10" x14ac:dyDescent="0.2">
      <c r="C40" s="120" t="s">
        <v>195</v>
      </c>
      <c r="D40" s="34" t="s">
        <v>196</v>
      </c>
      <c r="G40" s="120" t="s">
        <v>197</v>
      </c>
      <c r="J40" s="122"/>
    </row>
    <row r="41" spans="1:10" x14ac:dyDescent="0.2">
      <c r="C41" s="44"/>
      <c r="D41" s="44"/>
      <c r="E41" s="45"/>
      <c r="F41" s="45"/>
      <c r="G41" s="42"/>
      <c r="J41" s="122"/>
    </row>
    <row r="42" spans="1:10" x14ac:dyDescent="0.2">
      <c r="C42" s="44"/>
      <c r="D42" s="44"/>
      <c r="E42" s="45"/>
      <c r="F42" s="45"/>
      <c r="G42" s="42"/>
      <c r="J42" s="122"/>
    </row>
    <row r="43" spans="1:10" x14ac:dyDescent="0.2">
      <c r="C43" s="44"/>
      <c r="D43" s="44"/>
      <c r="E43" s="45"/>
      <c r="F43" s="45"/>
      <c r="G43" s="42"/>
      <c r="J43" s="122"/>
    </row>
    <row r="44" spans="1:10" x14ac:dyDescent="0.2">
      <c r="C44" s="44"/>
      <c r="D44" s="44"/>
      <c r="E44" s="45"/>
      <c r="F44" s="45"/>
      <c r="G44" s="42"/>
      <c r="J44" s="122"/>
    </row>
    <row r="45" spans="1:10" x14ac:dyDescent="0.2">
      <c r="C45" s="44"/>
      <c r="D45" s="44"/>
      <c r="E45" s="45"/>
      <c r="F45" s="45"/>
      <c r="G45" s="42"/>
      <c r="J45" s="122"/>
    </row>
    <row r="46" spans="1:10" x14ac:dyDescent="0.2">
      <c r="C46" s="44"/>
      <c r="D46" s="44"/>
      <c r="E46" s="45"/>
      <c r="F46" s="45"/>
      <c r="G46" s="42"/>
      <c r="J46" s="122"/>
    </row>
    <row r="47" spans="1:10" x14ac:dyDescent="0.2">
      <c r="C47" s="44"/>
      <c r="D47" s="44"/>
      <c r="E47" s="45"/>
      <c r="F47" s="45"/>
      <c r="G47" s="42"/>
      <c r="J47" s="122"/>
    </row>
    <row r="48" spans="1:10" x14ac:dyDescent="0.2">
      <c r="C48" s="44"/>
      <c r="D48" s="44"/>
      <c r="E48" s="45"/>
      <c r="F48" s="45"/>
      <c r="G48" s="42"/>
      <c r="J48" s="122"/>
    </row>
    <row r="49" spans="1:10" x14ac:dyDescent="0.2">
      <c r="C49" s="44"/>
      <c r="D49" s="44"/>
      <c r="E49" s="45"/>
      <c r="F49" s="45"/>
      <c r="G49" s="42"/>
      <c r="J49" s="122"/>
    </row>
    <row r="50" spans="1:10" x14ac:dyDescent="0.2">
      <c r="C50" s="44"/>
      <c r="D50" s="44"/>
      <c r="E50" s="45"/>
      <c r="F50" s="45"/>
      <c r="G50" s="42"/>
      <c r="J50" s="122"/>
    </row>
    <row r="51" spans="1:10" x14ac:dyDescent="0.2">
      <c r="C51" s="45"/>
      <c r="D51" s="45"/>
      <c r="E51" s="45"/>
      <c r="F51" s="45"/>
      <c r="G51" s="252">
        <f>SUM(G41:G50)</f>
        <v>0</v>
      </c>
      <c r="J51" s="49">
        <f>G51</f>
        <v>0</v>
      </c>
    </row>
    <row r="52" spans="1:10" x14ac:dyDescent="0.2">
      <c r="B52" s="34" t="s">
        <v>198</v>
      </c>
      <c r="J52" s="122"/>
    </row>
    <row r="53" spans="1:10" x14ac:dyDescent="0.2">
      <c r="C53" s="120" t="s">
        <v>199</v>
      </c>
      <c r="G53" s="120" t="s">
        <v>197</v>
      </c>
      <c r="J53" s="122"/>
    </row>
    <row r="54" spans="1:10" x14ac:dyDescent="0.2">
      <c r="C54" s="44"/>
      <c r="G54" s="42"/>
      <c r="J54" s="122"/>
    </row>
    <row r="55" spans="1:10" x14ac:dyDescent="0.2">
      <c r="C55" s="44"/>
      <c r="G55" s="41"/>
      <c r="J55" s="122"/>
    </row>
    <row r="56" spans="1:10" x14ac:dyDescent="0.2">
      <c r="G56" s="252">
        <f>SUM(G54:G55)</f>
        <v>0</v>
      </c>
      <c r="J56" s="49">
        <f>G56</f>
        <v>0</v>
      </c>
    </row>
    <row r="57" spans="1:10" x14ac:dyDescent="0.2">
      <c r="J57" s="119"/>
    </row>
    <row r="58" spans="1:10" ht="13.5" thickBot="1" x14ac:dyDescent="0.25">
      <c r="B58" s="34" t="s">
        <v>200</v>
      </c>
      <c r="J58" s="127">
        <f>J38+J51-J56</f>
        <v>0</v>
      </c>
    </row>
    <row r="59" spans="1:10" ht="13.5" thickTop="1" x14ac:dyDescent="0.2"/>
    <row r="61" spans="1:10" x14ac:dyDescent="0.2">
      <c r="A61" s="34" t="s">
        <v>201</v>
      </c>
      <c r="B61" s="46"/>
      <c r="C61" s="46"/>
      <c r="D61" s="46"/>
      <c r="E61" s="46"/>
      <c r="F61" s="120" t="s">
        <v>202</v>
      </c>
    </row>
    <row r="62" spans="1:10" x14ac:dyDescent="0.2">
      <c r="B62" s="123"/>
      <c r="C62" s="123" t="s">
        <v>203</v>
      </c>
      <c r="D62" s="123"/>
      <c r="E62" s="123"/>
      <c r="F62" s="120"/>
    </row>
    <row r="64" spans="1:10" x14ac:dyDescent="0.2">
      <c r="A64" s="34" t="s">
        <v>204</v>
      </c>
      <c r="C64" s="123"/>
      <c r="D64" s="46"/>
      <c r="E64" s="46"/>
      <c r="F64" s="120" t="s">
        <v>205</v>
      </c>
      <c r="G64" s="47"/>
    </row>
    <row r="65" spans="1:6" x14ac:dyDescent="0.2">
      <c r="C65" s="123"/>
      <c r="D65" s="123"/>
      <c r="E65" s="123"/>
      <c r="F65" s="120"/>
    </row>
    <row r="66" spans="1:6" x14ac:dyDescent="0.2">
      <c r="A66" s="34" t="s">
        <v>206</v>
      </c>
      <c r="F66" s="120" t="s">
        <v>202</v>
      </c>
    </row>
    <row r="68" spans="1:6" x14ac:dyDescent="0.2">
      <c r="A68" s="34" t="s">
        <v>201</v>
      </c>
      <c r="B68" s="46"/>
      <c r="C68" s="46"/>
      <c r="D68" s="46"/>
      <c r="E68" s="46"/>
      <c r="F68" s="120" t="s">
        <v>202</v>
      </c>
    </row>
    <row r="69" spans="1:6" x14ac:dyDescent="0.2">
      <c r="B69" s="123"/>
      <c r="C69" s="123" t="s">
        <v>207</v>
      </c>
      <c r="D69" s="123"/>
      <c r="E69" s="123"/>
      <c r="F69" s="120"/>
    </row>
  </sheetData>
  <sheetProtection sheet="1" selectLockedCells="1"/>
  <pageMargins left="0.75" right="0.75" top="1" bottom="1" header="0.5" footer="0.5"/>
  <pageSetup paperSize="9" scale="80" orientation="portrait" horizont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C3B21-8ACA-42B0-8523-5763D12FC8B8}">
  <sheetPr>
    <tabColor theme="9" tint="0.59999389629810485"/>
    <pageSetUpPr fitToPage="1"/>
  </sheetPr>
  <dimension ref="A1:K69"/>
  <sheetViews>
    <sheetView workbookViewId="0">
      <selection activeCell="X26" sqref="X26"/>
    </sheetView>
  </sheetViews>
  <sheetFormatPr defaultColWidth="8.85546875" defaultRowHeight="12.75" x14ac:dyDescent="0.2"/>
  <cols>
    <col min="1" max="1" width="10.5703125" style="34" customWidth="1"/>
    <col min="2" max="3" width="8.85546875" style="34"/>
    <col min="4" max="4" width="10.140625" style="34" bestFit="1" customWidth="1"/>
    <col min="5" max="16384" width="8.85546875" style="34"/>
  </cols>
  <sheetData>
    <row r="1" spans="1:11" x14ac:dyDescent="0.2">
      <c r="A1" s="114" t="s">
        <v>54</v>
      </c>
      <c r="B1" s="51">
        <f>'CB1.1 Summ of Recpts and Paymts'!B1</f>
        <v>0</v>
      </c>
    </row>
    <row r="2" spans="1:11" x14ac:dyDescent="0.2">
      <c r="D2" s="245" t="str">
        <f>"Treasurer's Monthly Report for February "&amp;Instructions!$C$9</f>
        <v xml:space="preserve">Treasurer's Monthly Report for February </v>
      </c>
      <c r="H2" s="115"/>
    </row>
    <row r="4" spans="1:11" x14ac:dyDescent="0.2">
      <c r="A4" s="116" t="s">
        <v>171</v>
      </c>
    </row>
    <row r="6" spans="1:11" ht="25.5" x14ac:dyDescent="0.2">
      <c r="D6" s="117" t="s">
        <v>172</v>
      </c>
      <c r="E6" s="117" t="s">
        <v>173</v>
      </c>
      <c r="F6" s="117" t="s">
        <v>174</v>
      </c>
      <c r="G6" s="117" t="s">
        <v>175</v>
      </c>
      <c r="H6" s="117" t="s">
        <v>176</v>
      </c>
      <c r="I6" s="117" t="s">
        <v>177</v>
      </c>
      <c r="J6" s="117" t="s">
        <v>178</v>
      </c>
      <c r="K6" s="118"/>
    </row>
    <row r="7" spans="1:11" x14ac:dyDescent="0.2">
      <c r="B7" s="34" t="s">
        <v>179</v>
      </c>
      <c r="D7" s="48">
        <f>'JAN TR'!D11</f>
        <v>0</v>
      </c>
      <c r="E7" s="48">
        <f>'JAN TR'!E11</f>
        <v>0</v>
      </c>
      <c r="F7" s="48">
        <f>'JAN TR'!F11</f>
        <v>0</v>
      </c>
      <c r="G7" s="48">
        <f>'JAN TR'!G11</f>
        <v>0</v>
      </c>
      <c r="H7" s="48">
        <f>'JAN TR'!H11</f>
        <v>0</v>
      </c>
      <c r="I7" s="48">
        <f>'JAN TR'!I11</f>
        <v>0</v>
      </c>
      <c r="J7" s="49">
        <f>SUM(D7:I7)</f>
        <v>0</v>
      </c>
    </row>
    <row r="8" spans="1:11" x14ac:dyDescent="0.2">
      <c r="B8" s="34" t="s">
        <v>180</v>
      </c>
      <c r="D8" s="125">
        <f>'CB1.1 Summ of Recpts and Paymts'!S8-SUM(E8:I8)</f>
        <v>0</v>
      </c>
      <c r="E8" s="126">
        <f>'CB1.1 Summ of Recpts and Paymts'!D8</f>
        <v>0</v>
      </c>
      <c r="F8" s="125">
        <f>'CB1.1 Summ of Recpts and Paymts'!L8</f>
        <v>0</v>
      </c>
      <c r="G8" s="125">
        <f>'CB1.1 Summ of Recpts and Paymts'!M8</f>
        <v>0</v>
      </c>
      <c r="H8" s="125">
        <f>'CB1.1 Summ of Recpts and Paymts'!N8</f>
        <v>0</v>
      </c>
      <c r="I8" s="125">
        <f>'CB1.1 Summ of Recpts and Paymts'!O8</f>
        <v>0</v>
      </c>
      <c r="J8" s="125">
        <f>SUM(D8:I8)</f>
        <v>0</v>
      </c>
    </row>
    <row r="9" spans="1:11" x14ac:dyDescent="0.2">
      <c r="D9" s="49">
        <f>SUM(D7:D8)</f>
        <v>0</v>
      </c>
      <c r="E9" s="49">
        <f t="shared" ref="E9:J9" si="0">SUM(E7:E8)</f>
        <v>0</v>
      </c>
      <c r="F9" s="49">
        <f t="shared" si="0"/>
        <v>0</v>
      </c>
      <c r="G9" s="49">
        <f t="shared" si="0"/>
        <v>0</v>
      </c>
      <c r="H9" s="49">
        <f t="shared" si="0"/>
        <v>0</v>
      </c>
      <c r="I9" s="49">
        <f t="shared" si="0"/>
        <v>0</v>
      </c>
      <c r="J9" s="49">
        <f t="shared" si="0"/>
        <v>0</v>
      </c>
    </row>
    <row r="10" spans="1:11" x14ac:dyDescent="0.2">
      <c r="B10" s="34" t="s">
        <v>181</v>
      </c>
      <c r="D10" s="49">
        <f>'CB1.1 Summ of Recpts and Paymts'!S27-SUM(E10:I10)</f>
        <v>0</v>
      </c>
      <c r="E10" s="49">
        <f>'CB1.1 Summ of Recpts and Paymts'!D27</f>
        <v>0</v>
      </c>
      <c r="F10" s="49">
        <f>'CB1.1 Summ of Recpts and Paymts'!L27</f>
        <v>0</v>
      </c>
      <c r="G10" s="49">
        <f>'CB1.1 Summ of Recpts and Paymts'!M27</f>
        <v>0</v>
      </c>
      <c r="H10" s="49">
        <f>'CB1.1 Summ of Recpts and Paymts'!N27</f>
        <v>0</v>
      </c>
      <c r="I10" s="49">
        <f>'CB1.1 Summ of Recpts and Paymts'!O27</f>
        <v>0</v>
      </c>
      <c r="J10" s="49">
        <f>SUM(D10:I10)</f>
        <v>0</v>
      </c>
    </row>
    <row r="11" spans="1:11" ht="13.5" thickBot="1" x14ac:dyDescent="0.25">
      <c r="B11" s="34" t="s">
        <v>182</v>
      </c>
      <c r="D11" s="127">
        <f>D9-D10</f>
        <v>0</v>
      </c>
      <c r="E11" s="127">
        <f t="shared" ref="E11:J11" si="1">E9-E10</f>
        <v>0</v>
      </c>
      <c r="F11" s="127">
        <f t="shared" si="1"/>
        <v>0</v>
      </c>
      <c r="G11" s="127">
        <f t="shared" si="1"/>
        <v>0</v>
      </c>
      <c r="H11" s="127">
        <f t="shared" si="1"/>
        <v>0</v>
      </c>
      <c r="I11" s="127">
        <f t="shared" si="1"/>
        <v>0</v>
      </c>
      <c r="J11" s="127">
        <f t="shared" si="1"/>
        <v>0</v>
      </c>
    </row>
    <row r="12" spans="1:11" ht="13.5" thickTop="1" x14ac:dyDescent="0.2"/>
    <row r="14" spans="1:11" x14ac:dyDescent="0.2">
      <c r="A14" s="116" t="s">
        <v>183</v>
      </c>
      <c r="I14" s="120" t="s">
        <v>184</v>
      </c>
      <c r="J14" s="120" t="s">
        <v>185</v>
      </c>
    </row>
    <row r="15" spans="1:11" x14ac:dyDescent="0.2">
      <c r="B15" s="34" t="s">
        <v>179</v>
      </c>
      <c r="I15" s="49">
        <f>'JAN TR'!I22</f>
        <v>0</v>
      </c>
      <c r="J15" s="49">
        <f>'JAN TR'!J15</f>
        <v>0</v>
      </c>
    </row>
    <row r="16" spans="1:11" x14ac:dyDescent="0.2">
      <c r="B16" s="34" t="s">
        <v>186</v>
      </c>
      <c r="I16" s="119"/>
      <c r="J16" s="119"/>
    </row>
    <row r="17" spans="1:10" x14ac:dyDescent="0.2">
      <c r="B17" s="121" t="s">
        <v>216</v>
      </c>
      <c r="I17" s="49">
        <f>'CB1.1 Summ of Recpts and Paymts'!K27</f>
        <v>0</v>
      </c>
      <c r="J17" s="49">
        <f>'JAN TR'!J17+'FEB TR'!I17</f>
        <v>0</v>
      </c>
    </row>
    <row r="18" spans="1:10" x14ac:dyDescent="0.2">
      <c r="B18" s="34" t="s">
        <v>187</v>
      </c>
      <c r="I18" s="43"/>
      <c r="J18" s="49">
        <f>'JAN TR'!J18+'FEB TR'!I18</f>
        <v>0</v>
      </c>
    </row>
    <row r="19" spans="1:10" x14ac:dyDescent="0.2">
      <c r="I19" s="49">
        <f>SUM(I15:I18)</f>
        <v>0</v>
      </c>
      <c r="J19" s="49">
        <f>SUM(J15:J18)</f>
        <v>0</v>
      </c>
    </row>
    <row r="20" spans="1:10" x14ac:dyDescent="0.2">
      <c r="B20" s="34" t="s">
        <v>188</v>
      </c>
      <c r="I20" s="49"/>
      <c r="J20" s="49"/>
    </row>
    <row r="21" spans="1:10" x14ac:dyDescent="0.2">
      <c r="B21" s="121" t="s">
        <v>217</v>
      </c>
      <c r="I21" s="49">
        <f>'CB1.1 Summ of Recpts and Paymts'!K8</f>
        <v>0</v>
      </c>
      <c r="J21" s="49">
        <f>'JAN TR'!J21+'FEB TR'!I21</f>
        <v>0</v>
      </c>
    </row>
    <row r="22" spans="1:10" ht="13.5" thickBot="1" x14ac:dyDescent="0.25">
      <c r="B22" s="34" t="s">
        <v>182</v>
      </c>
      <c r="I22" s="127">
        <f>I19-I21</f>
        <v>0</v>
      </c>
      <c r="J22" s="127">
        <f>J19-J21</f>
        <v>0</v>
      </c>
    </row>
    <row r="23" spans="1:10" ht="13.5" thickTop="1" x14ac:dyDescent="0.2">
      <c r="J23" s="45"/>
    </row>
    <row r="24" spans="1:10" x14ac:dyDescent="0.2">
      <c r="A24" s="116" t="s">
        <v>189</v>
      </c>
      <c r="I24" s="120" t="s">
        <v>184</v>
      </c>
      <c r="J24" s="120" t="s">
        <v>185</v>
      </c>
    </row>
    <row r="25" spans="1:10" x14ac:dyDescent="0.2">
      <c r="B25" s="34" t="s">
        <v>179</v>
      </c>
      <c r="I25" s="49">
        <f>'JAN TR'!I32</f>
        <v>0</v>
      </c>
      <c r="J25" s="49">
        <f>'JAN TR'!J25</f>
        <v>0</v>
      </c>
    </row>
    <row r="26" spans="1:10" x14ac:dyDescent="0.2">
      <c r="B26" s="34" t="s">
        <v>186</v>
      </c>
      <c r="I26" s="119"/>
      <c r="J26" s="119"/>
    </row>
    <row r="27" spans="1:10" x14ac:dyDescent="0.2">
      <c r="B27" s="121" t="s">
        <v>218</v>
      </c>
      <c r="I27" s="49">
        <f>'CB1.1 Summ of Recpts and Paymts'!J8</f>
        <v>0</v>
      </c>
      <c r="J27" s="49">
        <f>'JAN TR'!J27+'FEB TR'!I27</f>
        <v>0</v>
      </c>
    </row>
    <row r="28" spans="1:10" x14ac:dyDescent="0.2">
      <c r="B28" s="34" t="s">
        <v>187</v>
      </c>
      <c r="I28" s="43"/>
      <c r="J28" s="125">
        <f>'JAN TR'!J28+'FEB TR'!I28</f>
        <v>0</v>
      </c>
    </row>
    <row r="29" spans="1:10" x14ac:dyDescent="0.2">
      <c r="I29" s="49">
        <f>SUM(I25:I28)</f>
        <v>0</v>
      </c>
      <c r="J29" s="49">
        <f>SUM(J25:J28)</f>
        <v>0</v>
      </c>
    </row>
    <row r="30" spans="1:10" x14ac:dyDescent="0.2">
      <c r="B30" s="34" t="s">
        <v>188</v>
      </c>
      <c r="I30" s="49"/>
      <c r="J30" s="49"/>
    </row>
    <row r="31" spans="1:10" x14ac:dyDescent="0.2">
      <c r="B31" s="121" t="s">
        <v>221</v>
      </c>
      <c r="I31" s="49">
        <f>'CB1.1 Summ of Recpts and Paymts'!J27</f>
        <v>0</v>
      </c>
      <c r="J31" s="49">
        <f>'JAN TR'!J31+'FEB TR'!I31</f>
        <v>0</v>
      </c>
    </row>
    <row r="32" spans="1:10" ht="13.5" thickBot="1" x14ac:dyDescent="0.25">
      <c r="B32" s="34" t="s">
        <v>182</v>
      </c>
      <c r="I32" s="127">
        <f>I29-I31</f>
        <v>0</v>
      </c>
      <c r="J32" s="127">
        <f>J29-J31</f>
        <v>0</v>
      </c>
    </row>
    <row r="33" spans="1:10" ht="13.5" thickTop="1" x14ac:dyDescent="0.2">
      <c r="J33" s="45"/>
    </row>
    <row r="34" spans="1:10" x14ac:dyDescent="0.2">
      <c r="A34" s="116" t="s">
        <v>190</v>
      </c>
      <c r="J34" s="124" t="s">
        <v>191</v>
      </c>
    </row>
    <row r="35" spans="1:10" x14ac:dyDescent="0.2">
      <c r="B35" s="34" t="s">
        <v>192</v>
      </c>
      <c r="J35" s="49">
        <f>'JAN TR'!J38</f>
        <v>0</v>
      </c>
    </row>
    <row r="36" spans="1:10" x14ac:dyDescent="0.2">
      <c r="B36" s="121" t="s">
        <v>223</v>
      </c>
      <c r="J36" s="49">
        <f>J8</f>
        <v>0</v>
      </c>
    </row>
    <row r="37" spans="1:10" x14ac:dyDescent="0.2">
      <c r="B37" s="121" t="s">
        <v>225</v>
      </c>
      <c r="J37" s="49">
        <f>J10</f>
        <v>0</v>
      </c>
    </row>
    <row r="38" spans="1:10" ht="13.5" thickBot="1" x14ac:dyDescent="0.25">
      <c r="B38" s="34" t="s">
        <v>193</v>
      </c>
      <c r="J38" s="127">
        <f>J35+J36-J37</f>
        <v>0</v>
      </c>
    </row>
    <row r="39" spans="1:10" ht="13.5" thickTop="1" x14ac:dyDescent="0.2">
      <c r="B39" s="34" t="s">
        <v>194</v>
      </c>
      <c r="J39" s="122"/>
    </row>
    <row r="40" spans="1:10" x14ac:dyDescent="0.2">
      <c r="C40" s="120" t="s">
        <v>195</v>
      </c>
      <c r="D40" s="34" t="s">
        <v>196</v>
      </c>
      <c r="G40" s="120" t="s">
        <v>197</v>
      </c>
      <c r="J40" s="122"/>
    </row>
    <row r="41" spans="1:10" x14ac:dyDescent="0.2">
      <c r="C41" s="44"/>
      <c r="D41" s="44"/>
      <c r="E41" s="45"/>
      <c r="F41" s="45"/>
      <c r="G41" s="42"/>
      <c r="J41" s="122"/>
    </row>
    <row r="42" spans="1:10" x14ac:dyDescent="0.2">
      <c r="C42" s="44"/>
      <c r="D42" s="44"/>
      <c r="E42" s="45"/>
      <c r="F42" s="45"/>
      <c r="G42" s="42"/>
      <c r="J42" s="122"/>
    </row>
    <row r="43" spans="1:10" x14ac:dyDescent="0.2">
      <c r="C43" s="44"/>
      <c r="D43" s="44"/>
      <c r="E43" s="45"/>
      <c r="F43" s="45"/>
      <c r="G43" s="42"/>
      <c r="J43" s="122"/>
    </row>
    <row r="44" spans="1:10" x14ac:dyDescent="0.2">
      <c r="C44" s="44"/>
      <c r="D44" s="44"/>
      <c r="E44" s="45"/>
      <c r="F44" s="45"/>
      <c r="G44" s="42"/>
      <c r="J44" s="122"/>
    </row>
    <row r="45" spans="1:10" x14ac:dyDescent="0.2">
      <c r="C45" s="44"/>
      <c r="D45" s="44"/>
      <c r="E45" s="45"/>
      <c r="F45" s="45"/>
      <c r="G45" s="42"/>
      <c r="J45" s="122"/>
    </row>
    <row r="46" spans="1:10" x14ac:dyDescent="0.2">
      <c r="C46" s="44"/>
      <c r="D46" s="44"/>
      <c r="E46" s="45"/>
      <c r="F46" s="45"/>
      <c r="G46" s="42"/>
      <c r="J46" s="122"/>
    </row>
    <row r="47" spans="1:10" x14ac:dyDescent="0.2">
      <c r="C47" s="44"/>
      <c r="D47" s="44"/>
      <c r="E47" s="45"/>
      <c r="F47" s="45"/>
      <c r="G47" s="42"/>
      <c r="J47" s="122"/>
    </row>
    <row r="48" spans="1:10" x14ac:dyDescent="0.2">
      <c r="C48" s="44"/>
      <c r="D48" s="44"/>
      <c r="E48" s="45"/>
      <c r="F48" s="45"/>
      <c r="G48" s="42"/>
      <c r="J48" s="122"/>
    </row>
    <row r="49" spans="1:10" x14ac:dyDescent="0.2">
      <c r="C49" s="44"/>
      <c r="D49" s="44"/>
      <c r="E49" s="45"/>
      <c r="F49" s="45"/>
      <c r="G49" s="42"/>
      <c r="J49" s="122"/>
    </row>
    <row r="50" spans="1:10" x14ac:dyDescent="0.2">
      <c r="C50" s="44"/>
      <c r="D50" s="44"/>
      <c r="E50" s="45"/>
      <c r="F50" s="45"/>
      <c r="G50" s="42"/>
      <c r="J50" s="122"/>
    </row>
    <row r="51" spans="1:10" x14ac:dyDescent="0.2">
      <c r="C51" s="45"/>
      <c r="D51" s="45"/>
      <c r="E51" s="45"/>
      <c r="F51" s="45"/>
      <c r="G51" s="252">
        <f>SUM(G41:G50)</f>
        <v>0</v>
      </c>
      <c r="J51" s="49">
        <f>G51</f>
        <v>0</v>
      </c>
    </row>
    <row r="52" spans="1:10" x14ac:dyDescent="0.2">
      <c r="B52" s="34" t="s">
        <v>198</v>
      </c>
      <c r="J52" s="122"/>
    </row>
    <row r="53" spans="1:10" x14ac:dyDescent="0.2">
      <c r="C53" s="120" t="s">
        <v>199</v>
      </c>
      <c r="G53" s="120" t="s">
        <v>197</v>
      </c>
      <c r="J53" s="122"/>
    </row>
    <row r="54" spans="1:10" x14ac:dyDescent="0.2">
      <c r="C54" s="44"/>
      <c r="G54" s="42"/>
      <c r="J54" s="122"/>
    </row>
    <row r="55" spans="1:10" x14ac:dyDescent="0.2">
      <c r="C55" s="44"/>
      <c r="G55" s="41"/>
      <c r="J55" s="122"/>
    </row>
    <row r="56" spans="1:10" x14ac:dyDescent="0.2">
      <c r="G56" s="252">
        <f>SUM(G54:G55)</f>
        <v>0</v>
      </c>
      <c r="J56" s="49">
        <f>G56</f>
        <v>0</v>
      </c>
    </row>
    <row r="57" spans="1:10" x14ac:dyDescent="0.2">
      <c r="J57" s="119"/>
    </row>
    <row r="58" spans="1:10" ht="13.5" thickBot="1" x14ac:dyDescent="0.25">
      <c r="B58" s="34" t="s">
        <v>200</v>
      </c>
      <c r="J58" s="127">
        <f>J38+J51-J56</f>
        <v>0</v>
      </c>
    </row>
    <row r="59" spans="1:10" ht="13.5" thickTop="1" x14ac:dyDescent="0.2"/>
    <row r="61" spans="1:10" x14ac:dyDescent="0.2">
      <c r="A61" s="34" t="s">
        <v>201</v>
      </c>
      <c r="B61" s="46"/>
      <c r="C61" s="46"/>
      <c r="D61" s="46"/>
      <c r="E61" s="46"/>
      <c r="F61" s="120" t="s">
        <v>202</v>
      </c>
    </row>
    <row r="62" spans="1:10" x14ac:dyDescent="0.2">
      <c r="B62" s="123"/>
      <c r="C62" s="123" t="s">
        <v>203</v>
      </c>
      <c r="D62" s="123"/>
      <c r="E62" s="123"/>
      <c r="F62" s="120"/>
    </row>
    <row r="64" spans="1:10" x14ac:dyDescent="0.2">
      <c r="A64" s="34" t="s">
        <v>204</v>
      </c>
      <c r="C64" s="123"/>
      <c r="D64" s="46"/>
      <c r="E64" s="46"/>
      <c r="F64" s="120" t="s">
        <v>205</v>
      </c>
    </row>
    <row r="65" spans="1:6" x14ac:dyDescent="0.2">
      <c r="C65" s="123"/>
      <c r="D65" s="123"/>
      <c r="E65" s="123"/>
      <c r="F65" s="120"/>
    </row>
    <row r="66" spans="1:6" x14ac:dyDescent="0.2">
      <c r="A66" s="34" t="s">
        <v>206</v>
      </c>
      <c r="F66" s="120" t="s">
        <v>202</v>
      </c>
    </row>
    <row r="68" spans="1:6" x14ac:dyDescent="0.2">
      <c r="A68" s="34" t="s">
        <v>201</v>
      </c>
      <c r="B68" s="46"/>
      <c r="C68" s="46"/>
      <c r="D68" s="46"/>
      <c r="E68" s="46"/>
      <c r="F68" s="120" t="s">
        <v>202</v>
      </c>
    </row>
    <row r="69" spans="1:6" x14ac:dyDescent="0.2">
      <c r="B69" s="123"/>
      <c r="C69" s="123" t="s">
        <v>207</v>
      </c>
      <c r="D69" s="123"/>
      <c r="E69" s="123"/>
      <c r="F69" s="120"/>
    </row>
  </sheetData>
  <sheetProtection sheet="1" selectLockedCells="1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8A1FB-FB56-4E62-884F-7BC7A4C41468}">
  <sheetPr>
    <tabColor theme="9" tint="0.59999389629810485"/>
    <pageSetUpPr fitToPage="1"/>
  </sheetPr>
  <dimension ref="A1:K69"/>
  <sheetViews>
    <sheetView workbookViewId="0">
      <selection activeCell="X26" sqref="X26"/>
    </sheetView>
  </sheetViews>
  <sheetFormatPr defaultColWidth="8.85546875" defaultRowHeight="12.75" x14ac:dyDescent="0.2"/>
  <cols>
    <col min="1" max="1" width="10.5703125" style="34" customWidth="1"/>
    <col min="2" max="3" width="8.85546875" style="34"/>
    <col min="4" max="4" width="10.140625" style="34" bestFit="1" customWidth="1"/>
    <col min="5" max="16384" width="8.85546875" style="34"/>
  </cols>
  <sheetData>
    <row r="1" spans="1:11" x14ac:dyDescent="0.2">
      <c r="A1" s="114" t="s">
        <v>54</v>
      </c>
      <c r="B1" s="51">
        <f>'CB1.1 Summ of Recpts and Paymts'!B1</f>
        <v>0</v>
      </c>
    </row>
    <row r="2" spans="1:11" x14ac:dyDescent="0.2">
      <c r="D2" s="114" t="str">
        <f>"Treasurer's Monthly Report for March "&amp;Instructions!$C$9</f>
        <v xml:space="preserve">Treasurer's Monthly Report for March </v>
      </c>
      <c r="H2" s="115"/>
    </row>
    <row r="4" spans="1:11" x14ac:dyDescent="0.2">
      <c r="A4" s="116" t="s">
        <v>171</v>
      </c>
    </row>
    <row r="6" spans="1:11" ht="25.5" x14ac:dyDescent="0.2">
      <c r="D6" s="117" t="s">
        <v>172</v>
      </c>
      <c r="E6" s="117" t="s">
        <v>173</v>
      </c>
      <c r="F6" s="117" t="s">
        <v>174</v>
      </c>
      <c r="G6" s="117" t="s">
        <v>175</v>
      </c>
      <c r="H6" s="117" t="s">
        <v>176</v>
      </c>
      <c r="I6" s="117" t="s">
        <v>177</v>
      </c>
      <c r="J6" s="117" t="s">
        <v>178</v>
      </c>
      <c r="K6" s="118"/>
    </row>
    <row r="7" spans="1:11" x14ac:dyDescent="0.2">
      <c r="B7" s="34" t="s">
        <v>179</v>
      </c>
      <c r="D7" s="48">
        <f>'FEB TR'!D11</f>
        <v>0</v>
      </c>
      <c r="E7" s="48">
        <f>'FEB TR'!E11</f>
        <v>0</v>
      </c>
      <c r="F7" s="48">
        <f>'FEB TR'!F11</f>
        <v>0</v>
      </c>
      <c r="G7" s="48">
        <f>'FEB TR'!G11</f>
        <v>0</v>
      </c>
      <c r="H7" s="48">
        <f>'FEB TR'!H11</f>
        <v>0</v>
      </c>
      <c r="I7" s="48">
        <f>'FEB TR'!I11</f>
        <v>0</v>
      </c>
      <c r="J7" s="49">
        <f>SUM(D7:I7)</f>
        <v>0</v>
      </c>
    </row>
    <row r="8" spans="1:11" x14ac:dyDescent="0.2">
      <c r="B8" s="34" t="s">
        <v>180</v>
      </c>
      <c r="D8" s="125">
        <f>'CB1.1 Summ of Recpts and Paymts'!S9-SUM(E8:I8)</f>
        <v>0</v>
      </c>
      <c r="E8" s="126">
        <f>'CB1.1 Summ of Recpts and Paymts'!D9</f>
        <v>0</v>
      </c>
      <c r="F8" s="125">
        <f>'CB1.1 Summ of Recpts and Paymts'!L9</f>
        <v>0</v>
      </c>
      <c r="G8" s="125">
        <f>'CB1.1 Summ of Recpts and Paymts'!M9</f>
        <v>0</v>
      </c>
      <c r="H8" s="125">
        <f>'CB1.1 Summ of Recpts and Paymts'!N9</f>
        <v>0</v>
      </c>
      <c r="I8" s="125">
        <f>'CB1.1 Summ of Recpts and Paymts'!O9</f>
        <v>0</v>
      </c>
      <c r="J8" s="125">
        <f>SUM(D8:I8)</f>
        <v>0</v>
      </c>
    </row>
    <row r="9" spans="1:11" x14ac:dyDescent="0.2">
      <c r="D9" s="49">
        <f>SUM(D7:D8)</f>
        <v>0</v>
      </c>
      <c r="E9" s="49">
        <f t="shared" ref="E9:J9" si="0">SUM(E7:E8)</f>
        <v>0</v>
      </c>
      <c r="F9" s="49">
        <f t="shared" si="0"/>
        <v>0</v>
      </c>
      <c r="G9" s="49">
        <f t="shared" si="0"/>
        <v>0</v>
      </c>
      <c r="H9" s="49">
        <f t="shared" si="0"/>
        <v>0</v>
      </c>
      <c r="I9" s="49">
        <f t="shared" si="0"/>
        <v>0</v>
      </c>
      <c r="J9" s="49">
        <f t="shared" si="0"/>
        <v>0</v>
      </c>
    </row>
    <row r="10" spans="1:11" x14ac:dyDescent="0.2">
      <c r="B10" s="34" t="s">
        <v>181</v>
      </c>
      <c r="D10" s="49">
        <f>'CB1.1 Summ of Recpts and Paymts'!S28-SUM(E10:I10)</f>
        <v>0</v>
      </c>
      <c r="E10" s="49">
        <f>'CB1.1 Summ of Recpts and Paymts'!D28</f>
        <v>0</v>
      </c>
      <c r="F10" s="49">
        <f>'CB1.1 Summ of Recpts and Paymts'!L28</f>
        <v>0</v>
      </c>
      <c r="G10" s="49">
        <f>'CB1.1 Summ of Recpts and Paymts'!M28</f>
        <v>0</v>
      </c>
      <c r="H10" s="49">
        <f>'CB1.1 Summ of Recpts and Paymts'!N28</f>
        <v>0</v>
      </c>
      <c r="I10" s="49">
        <f>'CB1.1 Summ of Recpts and Paymts'!O28</f>
        <v>0</v>
      </c>
      <c r="J10" s="49">
        <f>SUM(D10:I10)</f>
        <v>0</v>
      </c>
    </row>
    <row r="11" spans="1:11" ht="13.5" thickBot="1" x14ac:dyDescent="0.25">
      <c r="B11" s="34" t="s">
        <v>182</v>
      </c>
      <c r="D11" s="127">
        <f>D9-D10</f>
        <v>0</v>
      </c>
      <c r="E11" s="127">
        <f t="shared" ref="E11:J11" si="1">E9-E10</f>
        <v>0</v>
      </c>
      <c r="F11" s="127">
        <f t="shared" si="1"/>
        <v>0</v>
      </c>
      <c r="G11" s="127">
        <f t="shared" si="1"/>
        <v>0</v>
      </c>
      <c r="H11" s="127">
        <f t="shared" si="1"/>
        <v>0</v>
      </c>
      <c r="I11" s="127">
        <f t="shared" si="1"/>
        <v>0</v>
      </c>
      <c r="J11" s="127">
        <f t="shared" si="1"/>
        <v>0</v>
      </c>
    </row>
    <row r="12" spans="1:11" ht="13.5" thickTop="1" x14ac:dyDescent="0.2"/>
    <row r="14" spans="1:11" x14ac:dyDescent="0.2">
      <c r="A14" s="116" t="s">
        <v>183</v>
      </c>
      <c r="I14" s="120" t="s">
        <v>184</v>
      </c>
      <c r="J14" s="120" t="s">
        <v>185</v>
      </c>
    </row>
    <row r="15" spans="1:11" x14ac:dyDescent="0.2">
      <c r="B15" s="34" t="s">
        <v>179</v>
      </c>
      <c r="I15" s="49">
        <f>'FEB TR'!I22</f>
        <v>0</v>
      </c>
      <c r="J15" s="49">
        <f>'JAN TR'!J15</f>
        <v>0</v>
      </c>
    </row>
    <row r="16" spans="1:11" x14ac:dyDescent="0.2">
      <c r="B16" s="34" t="s">
        <v>186</v>
      </c>
      <c r="I16" s="49"/>
      <c r="J16" s="49"/>
    </row>
    <row r="17" spans="1:10" x14ac:dyDescent="0.2">
      <c r="B17" s="121" t="s">
        <v>216</v>
      </c>
      <c r="I17" s="49">
        <f>'CB1.1 Summ of Recpts and Paymts'!K28</f>
        <v>0</v>
      </c>
      <c r="J17" s="49">
        <f>'FEB TR'!J17+'MAR TR'!I17</f>
        <v>0</v>
      </c>
    </row>
    <row r="18" spans="1:10" x14ac:dyDescent="0.2">
      <c r="B18" s="34" t="s">
        <v>187</v>
      </c>
      <c r="I18" s="43"/>
      <c r="J18" s="125">
        <f>'FEB TR'!J18+'MAR TR'!I18</f>
        <v>0</v>
      </c>
    </row>
    <row r="19" spans="1:10" x14ac:dyDescent="0.2">
      <c r="I19" s="49">
        <f>SUM(I15:I18)</f>
        <v>0</v>
      </c>
      <c r="J19" s="49">
        <f>SUM(J15:J18)</f>
        <v>0</v>
      </c>
    </row>
    <row r="20" spans="1:10" x14ac:dyDescent="0.2">
      <c r="B20" s="34" t="s">
        <v>188</v>
      </c>
      <c r="I20" s="49"/>
      <c r="J20" s="49"/>
    </row>
    <row r="21" spans="1:10" x14ac:dyDescent="0.2">
      <c r="B21" s="121" t="s">
        <v>217</v>
      </c>
      <c r="I21" s="49">
        <f>'CB1.1 Summ of Recpts and Paymts'!K9</f>
        <v>0</v>
      </c>
      <c r="J21" s="49">
        <f>'FEB TR'!J21+'MAR TR'!I21</f>
        <v>0</v>
      </c>
    </row>
    <row r="22" spans="1:10" ht="13.5" thickBot="1" x14ac:dyDescent="0.25">
      <c r="B22" s="34" t="s">
        <v>182</v>
      </c>
      <c r="I22" s="127">
        <f>I19-I21</f>
        <v>0</v>
      </c>
      <c r="J22" s="127">
        <f>J19-J21</f>
        <v>0</v>
      </c>
    </row>
    <row r="23" spans="1:10" ht="13.5" thickTop="1" x14ac:dyDescent="0.2"/>
    <row r="24" spans="1:10" x14ac:dyDescent="0.2">
      <c r="A24" s="116" t="s">
        <v>189</v>
      </c>
      <c r="I24" s="120" t="s">
        <v>184</v>
      </c>
      <c r="J24" s="120" t="s">
        <v>185</v>
      </c>
    </row>
    <row r="25" spans="1:10" x14ac:dyDescent="0.2">
      <c r="B25" s="34" t="s">
        <v>179</v>
      </c>
      <c r="I25" s="49">
        <f>'FEB TR'!I32</f>
        <v>0</v>
      </c>
      <c r="J25" s="49">
        <f>'JAN TR'!J25</f>
        <v>0</v>
      </c>
    </row>
    <row r="26" spans="1:10" x14ac:dyDescent="0.2">
      <c r="B26" s="34" t="s">
        <v>186</v>
      </c>
      <c r="I26" s="49"/>
      <c r="J26" s="49"/>
    </row>
    <row r="27" spans="1:10" x14ac:dyDescent="0.2">
      <c r="B27" s="121" t="s">
        <v>218</v>
      </c>
      <c r="I27" s="49">
        <f>'CB1.1 Summ of Recpts and Paymts'!J9</f>
        <v>0</v>
      </c>
      <c r="J27" s="49">
        <f>'FEB TR'!J27+'MAR TR'!I27</f>
        <v>0</v>
      </c>
    </row>
    <row r="28" spans="1:10" x14ac:dyDescent="0.2">
      <c r="B28" s="34" t="s">
        <v>187</v>
      </c>
      <c r="I28" s="43"/>
      <c r="J28" s="125">
        <f>'FEB TR'!J28+'MAR TR'!I28</f>
        <v>0</v>
      </c>
    </row>
    <row r="29" spans="1:10" x14ac:dyDescent="0.2">
      <c r="I29" s="49">
        <f>SUM(I25:I28)</f>
        <v>0</v>
      </c>
      <c r="J29" s="49">
        <f>SUM(J25:J28)</f>
        <v>0</v>
      </c>
    </row>
    <row r="30" spans="1:10" x14ac:dyDescent="0.2">
      <c r="B30" s="34" t="s">
        <v>188</v>
      </c>
      <c r="I30" s="49"/>
      <c r="J30" s="49"/>
    </row>
    <row r="31" spans="1:10" x14ac:dyDescent="0.2">
      <c r="B31" s="121" t="s">
        <v>221</v>
      </c>
      <c r="I31" s="49">
        <f>'CB1.1 Summ of Recpts and Paymts'!J28</f>
        <v>0</v>
      </c>
      <c r="J31" s="49">
        <f>'FEB TR'!J31+'MAR TR'!I31</f>
        <v>0</v>
      </c>
    </row>
    <row r="32" spans="1:10" ht="13.5" thickBot="1" x14ac:dyDescent="0.25">
      <c r="B32" s="34" t="s">
        <v>182</v>
      </c>
      <c r="I32" s="127">
        <f>I29-I31</f>
        <v>0</v>
      </c>
      <c r="J32" s="127">
        <f>J29-J31</f>
        <v>0</v>
      </c>
    </row>
    <row r="33" spans="1:10" ht="13.5" thickTop="1" x14ac:dyDescent="0.2"/>
    <row r="34" spans="1:10" x14ac:dyDescent="0.2">
      <c r="A34" s="116" t="s">
        <v>190</v>
      </c>
      <c r="J34" s="120" t="s">
        <v>191</v>
      </c>
    </row>
    <row r="35" spans="1:10" x14ac:dyDescent="0.2">
      <c r="B35" s="34" t="s">
        <v>192</v>
      </c>
      <c r="J35" s="49">
        <f>'FEB TR'!J38</f>
        <v>0</v>
      </c>
    </row>
    <row r="36" spans="1:10" x14ac:dyDescent="0.2">
      <c r="B36" s="121" t="s">
        <v>223</v>
      </c>
      <c r="J36" s="49">
        <f>J8</f>
        <v>0</v>
      </c>
    </row>
    <row r="37" spans="1:10" x14ac:dyDescent="0.2">
      <c r="B37" s="121" t="s">
        <v>225</v>
      </c>
      <c r="J37" s="49">
        <f>J10</f>
        <v>0</v>
      </c>
    </row>
    <row r="38" spans="1:10" ht="13.5" thickBot="1" x14ac:dyDescent="0.25">
      <c r="B38" s="34" t="s">
        <v>193</v>
      </c>
      <c r="J38" s="127">
        <f>J35+J36-J37</f>
        <v>0</v>
      </c>
    </row>
    <row r="39" spans="1:10" ht="13.5" thickTop="1" x14ac:dyDescent="0.2">
      <c r="B39" s="34" t="s">
        <v>194</v>
      </c>
      <c r="J39" s="122"/>
    </row>
    <row r="40" spans="1:10" x14ac:dyDescent="0.2">
      <c r="C40" s="120" t="s">
        <v>195</v>
      </c>
      <c r="D40" s="34" t="s">
        <v>196</v>
      </c>
      <c r="G40" s="120" t="s">
        <v>197</v>
      </c>
      <c r="J40" s="122"/>
    </row>
    <row r="41" spans="1:10" x14ac:dyDescent="0.2">
      <c r="C41" s="44"/>
      <c r="D41" s="44"/>
      <c r="E41" s="45"/>
      <c r="F41" s="45"/>
      <c r="G41" s="42"/>
      <c r="J41" s="122"/>
    </row>
    <row r="42" spans="1:10" x14ac:dyDescent="0.2">
      <c r="C42" s="44"/>
      <c r="D42" s="44"/>
      <c r="E42" s="45"/>
      <c r="F42" s="45"/>
      <c r="G42" s="42"/>
      <c r="J42" s="122"/>
    </row>
    <row r="43" spans="1:10" x14ac:dyDescent="0.2">
      <c r="C43" s="44"/>
      <c r="D43" s="44"/>
      <c r="E43" s="45"/>
      <c r="F43" s="45"/>
      <c r="G43" s="42"/>
      <c r="J43" s="122"/>
    </row>
    <row r="44" spans="1:10" x14ac:dyDescent="0.2">
      <c r="C44" s="44"/>
      <c r="D44" s="44"/>
      <c r="E44" s="45"/>
      <c r="F44" s="45"/>
      <c r="G44" s="42"/>
      <c r="J44" s="122"/>
    </row>
    <row r="45" spans="1:10" x14ac:dyDescent="0.2">
      <c r="C45" s="44"/>
      <c r="D45" s="44"/>
      <c r="E45" s="45"/>
      <c r="F45" s="45"/>
      <c r="G45" s="42"/>
      <c r="J45" s="122"/>
    </row>
    <row r="46" spans="1:10" x14ac:dyDescent="0.2">
      <c r="C46" s="44"/>
      <c r="D46" s="44"/>
      <c r="E46" s="45"/>
      <c r="F46" s="45"/>
      <c r="G46" s="42"/>
      <c r="J46" s="122"/>
    </row>
    <row r="47" spans="1:10" x14ac:dyDescent="0.2">
      <c r="C47" s="44"/>
      <c r="D47" s="44"/>
      <c r="E47" s="45"/>
      <c r="F47" s="45"/>
      <c r="G47" s="42"/>
      <c r="J47" s="122"/>
    </row>
    <row r="48" spans="1:10" x14ac:dyDescent="0.2">
      <c r="C48" s="44"/>
      <c r="D48" s="44"/>
      <c r="E48" s="45"/>
      <c r="F48" s="45"/>
      <c r="G48" s="42"/>
      <c r="J48" s="122"/>
    </row>
    <row r="49" spans="1:10" x14ac:dyDescent="0.2">
      <c r="C49" s="44"/>
      <c r="D49" s="44"/>
      <c r="E49" s="45"/>
      <c r="F49" s="45"/>
      <c r="G49" s="42"/>
      <c r="J49" s="122"/>
    </row>
    <row r="50" spans="1:10" x14ac:dyDescent="0.2">
      <c r="C50" s="44"/>
      <c r="D50" s="44"/>
      <c r="E50" s="45"/>
      <c r="F50" s="45"/>
      <c r="G50" s="42"/>
      <c r="J50" s="122"/>
    </row>
    <row r="51" spans="1:10" x14ac:dyDescent="0.2">
      <c r="C51" s="45"/>
      <c r="D51" s="45"/>
      <c r="E51" s="45"/>
      <c r="F51" s="45"/>
      <c r="G51" s="252">
        <f>SUM(G41:G50)</f>
        <v>0</v>
      </c>
      <c r="J51" s="49">
        <f>G51</f>
        <v>0</v>
      </c>
    </row>
    <row r="52" spans="1:10" x14ac:dyDescent="0.2">
      <c r="B52" s="34" t="s">
        <v>198</v>
      </c>
      <c r="J52" s="122"/>
    </row>
    <row r="53" spans="1:10" x14ac:dyDescent="0.2">
      <c r="C53" s="120" t="s">
        <v>199</v>
      </c>
      <c r="G53" s="120" t="s">
        <v>197</v>
      </c>
      <c r="J53" s="122"/>
    </row>
    <row r="54" spans="1:10" x14ac:dyDescent="0.2">
      <c r="C54" s="44"/>
      <c r="G54" s="42"/>
      <c r="J54" s="122"/>
    </row>
    <row r="55" spans="1:10" x14ac:dyDescent="0.2">
      <c r="C55" s="44"/>
      <c r="G55" s="41"/>
      <c r="J55" s="122"/>
    </row>
    <row r="56" spans="1:10" x14ac:dyDescent="0.2">
      <c r="G56" s="252">
        <f>SUM(G54:G55)</f>
        <v>0</v>
      </c>
      <c r="J56" s="49">
        <f>G56</f>
        <v>0</v>
      </c>
    </row>
    <row r="57" spans="1:10" x14ac:dyDescent="0.2">
      <c r="J57" s="122"/>
    </row>
    <row r="58" spans="1:10" ht="13.5" thickBot="1" x14ac:dyDescent="0.25">
      <c r="B58" s="34" t="s">
        <v>200</v>
      </c>
      <c r="J58" s="127">
        <f>J38+J51-J56</f>
        <v>0</v>
      </c>
    </row>
    <row r="59" spans="1:10" ht="13.5" thickTop="1" x14ac:dyDescent="0.2"/>
    <row r="61" spans="1:10" x14ac:dyDescent="0.2">
      <c r="A61" s="34" t="s">
        <v>201</v>
      </c>
      <c r="B61" s="46"/>
      <c r="C61" s="46"/>
      <c r="D61" s="46"/>
      <c r="E61" s="46"/>
      <c r="F61" s="120" t="s">
        <v>202</v>
      </c>
    </row>
    <row r="62" spans="1:10" x14ac:dyDescent="0.2">
      <c r="B62" s="123"/>
      <c r="C62" s="123" t="s">
        <v>203</v>
      </c>
      <c r="D62" s="123"/>
      <c r="E62" s="123"/>
      <c r="F62" s="120"/>
    </row>
    <row r="64" spans="1:10" x14ac:dyDescent="0.2">
      <c r="A64" s="34" t="s">
        <v>204</v>
      </c>
      <c r="C64" s="123"/>
      <c r="D64" s="46"/>
      <c r="E64" s="46"/>
      <c r="F64" s="120" t="s">
        <v>205</v>
      </c>
    </row>
    <row r="65" spans="1:6" x14ac:dyDescent="0.2">
      <c r="C65" s="123"/>
      <c r="D65" s="123"/>
      <c r="E65" s="123"/>
      <c r="F65" s="120"/>
    </row>
    <row r="66" spans="1:6" x14ac:dyDescent="0.2">
      <c r="A66" s="34" t="s">
        <v>206</v>
      </c>
      <c r="F66" s="120" t="s">
        <v>202</v>
      </c>
    </row>
    <row r="68" spans="1:6" x14ac:dyDescent="0.2">
      <c r="A68" s="34" t="s">
        <v>201</v>
      </c>
      <c r="B68" s="46"/>
      <c r="C68" s="46"/>
      <c r="D68" s="46"/>
      <c r="E68" s="46"/>
      <c r="F68" s="120" t="s">
        <v>202</v>
      </c>
    </row>
    <row r="69" spans="1:6" x14ac:dyDescent="0.2">
      <c r="B69" s="123"/>
      <c r="C69" s="123" t="s">
        <v>207</v>
      </c>
      <c r="D69" s="123"/>
      <c r="E69" s="123"/>
      <c r="F69" s="120"/>
    </row>
  </sheetData>
  <sheetProtection sheet="1" objects="1" scenarios="1" selectLockedCells="1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86C86-2A32-4F65-AD5D-52AB42ED4E1B}">
  <sheetPr>
    <tabColor theme="9" tint="0.59999389629810485"/>
    <pageSetUpPr fitToPage="1"/>
  </sheetPr>
  <dimension ref="A1:K69"/>
  <sheetViews>
    <sheetView workbookViewId="0">
      <selection activeCell="X26" sqref="X26"/>
    </sheetView>
  </sheetViews>
  <sheetFormatPr defaultColWidth="8.85546875" defaultRowHeight="12.75" x14ac:dyDescent="0.2"/>
  <cols>
    <col min="1" max="1" width="10.5703125" style="34" customWidth="1"/>
    <col min="2" max="3" width="8.85546875" style="34"/>
    <col min="4" max="4" width="10.140625" style="34" bestFit="1" customWidth="1"/>
    <col min="5" max="16384" width="8.85546875" style="34"/>
  </cols>
  <sheetData>
    <row r="1" spans="1:11" x14ac:dyDescent="0.2">
      <c r="A1" s="114" t="s">
        <v>54</v>
      </c>
      <c r="B1" s="51">
        <f>'CB1.1 Summ of Recpts and Paymts'!B1</f>
        <v>0</v>
      </c>
    </row>
    <row r="2" spans="1:11" x14ac:dyDescent="0.2">
      <c r="D2" s="114" t="str">
        <f>"Treasurer's Monthly Report for April "&amp;Instructions!$C$9</f>
        <v xml:space="preserve">Treasurer's Monthly Report for April </v>
      </c>
      <c r="H2" s="115"/>
    </row>
    <row r="4" spans="1:11" x14ac:dyDescent="0.2">
      <c r="A4" s="116" t="s">
        <v>171</v>
      </c>
    </row>
    <row r="6" spans="1:11" ht="25.5" x14ac:dyDescent="0.2">
      <c r="D6" s="117" t="s">
        <v>172</v>
      </c>
      <c r="E6" s="117" t="s">
        <v>173</v>
      </c>
      <c r="F6" s="117" t="s">
        <v>174</v>
      </c>
      <c r="G6" s="117" t="s">
        <v>175</v>
      </c>
      <c r="H6" s="117" t="s">
        <v>176</v>
      </c>
      <c r="I6" s="117" t="s">
        <v>177</v>
      </c>
      <c r="J6" s="117" t="s">
        <v>178</v>
      </c>
      <c r="K6" s="118"/>
    </row>
    <row r="7" spans="1:11" x14ac:dyDescent="0.2">
      <c r="B7" s="34" t="s">
        <v>179</v>
      </c>
      <c r="D7" s="48">
        <f>'MAR TR'!D11</f>
        <v>0</v>
      </c>
      <c r="E7" s="48">
        <f>'MAR TR'!E11</f>
        <v>0</v>
      </c>
      <c r="F7" s="48">
        <f>'MAR TR'!F11</f>
        <v>0</v>
      </c>
      <c r="G7" s="48">
        <f>'MAR TR'!G11</f>
        <v>0</v>
      </c>
      <c r="H7" s="48">
        <f>'MAR TR'!H11</f>
        <v>0</v>
      </c>
      <c r="I7" s="48">
        <f>'MAR TR'!I11</f>
        <v>0</v>
      </c>
      <c r="J7" s="49">
        <f>SUM(D7:I7)</f>
        <v>0</v>
      </c>
    </row>
    <row r="8" spans="1:11" x14ac:dyDescent="0.2">
      <c r="B8" s="34" t="s">
        <v>180</v>
      </c>
      <c r="D8" s="125">
        <f>'CB1.1 Summ of Recpts and Paymts'!S10-SUM(E8:I8)</f>
        <v>0</v>
      </c>
      <c r="E8" s="126">
        <f>'CB1.1 Summ of Recpts and Paymts'!D10</f>
        <v>0</v>
      </c>
      <c r="F8" s="125">
        <f>'CB1.1 Summ of Recpts and Paymts'!L10</f>
        <v>0</v>
      </c>
      <c r="G8" s="125">
        <f>'CB1.1 Summ of Recpts and Paymts'!M10</f>
        <v>0</v>
      </c>
      <c r="H8" s="125">
        <f>'CB1.1 Summ of Recpts and Paymts'!N10</f>
        <v>0</v>
      </c>
      <c r="I8" s="125">
        <f>'CB1.1 Summ of Recpts and Paymts'!O10</f>
        <v>0</v>
      </c>
      <c r="J8" s="125">
        <f>SUM(D8:I8)</f>
        <v>0</v>
      </c>
    </row>
    <row r="9" spans="1:11" x14ac:dyDescent="0.2">
      <c r="D9" s="49">
        <f>SUM(D7:D8)</f>
        <v>0</v>
      </c>
      <c r="E9" s="49">
        <f t="shared" ref="E9:J9" si="0">SUM(E7:E8)</f>
        <v>0</v>
      </c>
      <c r="F9" s="49">
        <f t="shared" si="0"/>
        <v>0</v>
      </c>
      <c r="G9" s="49">
        <f t="shared" si="0"/>
        <v>0</v>
      </c>
      <c r="H9" s="49">
        <f t="shared" si="0"/>
        <v>0</v>
      </c>
      <c r="I9" s="49">
        <f t="shared" si="0"/>
        <v>0</v>
      </c>
      <c r="J9" s="49">
        <f t="shared" si="0"/>
        <v>0</v>
      </c>
    </row>
    <row r="10" spans="1:11" x14ac:dyDescent="0.2">
      <c r="B10" s="34" t="s">
        <v>181</v>
      </c>
      <c r="D10" s="49">
        <f>'CB1.1 Summ of Recpts and Paymts'!S29-SUM(E10:I10)</f>
        <v>0</v>
      </c>
      <c r="E10" s="49">
        <f>'CB1.1 Summ of Recpts and Paymts'!D29</f>
        <v>0</v>
      </c>
      <c r="F10" s="49">
        <f>'CB1.1 Summ of Recpts and Paymts'!L29</f>
        <v>0</v>
      </c>
      <c r="G10" s="49">
        <f>'CB1.1 Summ of Recpts and Paymts'!M29</f>
        <v>0</v>
      </c>
      <c r="H10" s="49">
        <f>'CB1.1 Summ of Recpts and Paymts'!N29</f>
        <v>0</v>
      </c>
      <c r="I10" s="49">
        <f>'CB1.1 Summ of Recpts and Paymts'!O29</f>
        <v>0</v>
      </c>
      <c r="J10" s="49">
        <f>SUM(D10:I10)</f>
        <v>0</v>
      </c>
    </row>
    <row r="11" spans="1:11" ht="13.5" thickBot="1" x14ac:dyDescent="0.25">
      <c r="B11" s="34" t="s">
        <v>182</v>
      </c>
      <c r="D11" s="127">
        <f>D9-D10</f>
        <v>0</v>
      </c>
      <c r="E11" s="127">
        <f t="shared" ref="E11:J11" si="1">E9-E10</f>
        <v>0</v>
      </c>
      <c r="F11" s="127">
        <f t="shared" si="1"/>
        <v>0</v>
      </c>
      <c r="G11" s="127">
        <f t="shared" si="1"/>
        <v>0</v>
      </c>
      <c r="H11" s="127">
        <f t="shared" si="1"/>
        <v>0</v>
      </c>
      <c r="I11" s="127">
        <f t="shared" si="1"/>
        <v>0</v>
      </c>
      <c r="J11" s="127">
        <f t="shared" si="1"/>
        <v>0</v>
      </c>
    </row>
    <row r="12" spans="1:11" ht="13.5" thickTop="1" x14ac:dyDescent="0.2"/>
    <row r="14" spans="1:11" x14ac:dyDescent="0.2">
      <c r="A14" s="116" t="s">
        <v>183</v>
      </c>
      <c r="I14" s="120" t="s">
        <v>184</v>
      </c>
      <c r="J14" s="120" t="s">
        <v>185</v>
      </c>
    </row>
    <row r="15" spans="1:11" x14ac:dyDescent="0.2">
      <c r="B15" s="34" t="s">
        <v>179</v>
      </c>
      <c r="I15" s="49">
        <f>'MAR TR'!I22</f>
        <v>0</v>
      </c>
      <c r="J15" s="49">
        <f>'JAN TR'!J15</f>
        <v>0</v>
      </c>
    </row>
    <row r="16" spans="1:11" x14ac:dyDescent="0.2">
      <c r="B16" s="34" t="s">
        <v>186</v>
      </c>
      <c r="I16" s="49"/>
      <c r="J16" s="49"/>
    </row>
    <row r="17" spans="1:10" x14ac:dyDescent="0.2">
      <c r="B17" s="121" t="s">
        <v>216</v>
      </c>
      <c r="I17" s="49">
        <f>'CB1.1 Summ of Recpts and Paymts'!K29</f>
        <v>0</v>
      </c>
      <c r="J17" s="49">
        <f>'MAR TR'!J17+'APR TR'!I17</f>
        <v>0</v>
      </c>
    </row>
    <row r="18" spans="1:10" x14ac:dyDescent="0.2">
      <c r="B18" s="34" t="s">
        <v>187</v>
      </c>
      <c r="I18" s="43"/>
      <c r="J18" s="125">
        <f>'MAR TR'!J18+'APR TR'!I18</f>
        <v>0</v>
      </c>
    </row>
    <row r="19" spans="1:10" x14ac:dyDescent="0.2">
      <c r="I19" s="49">
        <f>SUM(I15:I18)</f>
        <v>0</v>
      </c>
      <c r="J19" s="49">
        <f>SUM(J15:J18)</f>
        <v>0</v>
      </c>
    </row>
    <row r="20" spans="1:10" x14ac:dyDescent="0.2">
      <c r="B20" s="34" t="s">
        <v>188</v>
      </c>
      <c r="I20" s="49"/>
      <c r="J20" s="49"/>
    </row>
    <row r="21" spans="1:10" x14ac:dyDescent="0.2">
      <c r="B21" s="121" t="s">
        <v>217</v>
      </c>
      <c r="I21" s="49">
        <f>'CB1.1 Summ of Recpts and Paymts'!K10</f>
        <v>0</v>
      </c>
      <c r="J21" s="49">
        <f>'MAR TR'!J21+'APR TR'!I21</f>
        <v>0</v>
      </c>
    </row>
    <row r="22" spans="1:10" ht="13.5" thickBot="1" x14ac:dyDescent="0.25">
      <c r="B22" s="34" t="s">
        <v>182</v>
      </c>
      <c r="I22" s="127">
        <f>I19-I21</f>
        <v>0</v>
      </c>
      <c r="J22" s="127">
        <f>J19-J21</f>
        <v>0</v>
      </c>
    </row>
    <row r="23" spans="1:10" ht="13.5" thickTop="1" x14ac:dyDescent="0.2"/>
    <row r="24" spans="1:10" x14ac:dyDescent="0.2">
      <c r="A24" s="116" t="s">
        <v>189</v>
      </c>
      <c r="I24" s="120" t="s">
        <v>184</v>
      </c>
      <c r="J24" s="120" t="s">
        <v>185</v>
      </c>
    </row>
    <row r="25" spans="1:10" x14ac:dyDescent="0.2">
      <c r="B25" s="34" t="s">
        <v>179</v>
      </c>
      <c r="I25" s="49">
        <f>'MAR TR'!I32</f>
        <v>0</v>
      </c>
      <c r="J25" s="49">
        <f>'JAN TR'!J25</f>
        <v>0</v>
      </c>
    </row>
    <row r="26" spans="1:10" x14ac:dyDescent="0.2">
      <c r="B26" s="34" t="s">
        <v>186</v>
      </c>
      <c r="I26" s="49"/>
      <c r="J26" s="49"/>
    </row>
    <row r="27" spans="1:10" x14ac:dyDescent="0.2">
      <c r="B27" s="121" t="s">
        <v>218</v>
      </c>
      <c r="I27" s="49">
        <f>'CB1.1 Summ of Recpts and Paymts'!J10</f>
        <v>0</v>
      </c>
      <c r="J27" s="49">
        <f>'MAR TR'!J27+'APR TR'!I27</f>
        <v>0</v>
      </c>
    </row>
    <row r="28" spans="1:10" x14ac:dyDescent="0.2">
      <c r="B28" s="34" t="s">
        <v>187</v>
      </c>
      <c r="I28" s="43"/>
      <c r="J28" s="125">
        <f>'MAR TR'!J28+'APR TR'!I28</f>
        <v>0</v>
      </c>
    </row>
    <row r="29" spans="1:10" x14ac:dyDescent="0.2">
      <c r="I29" s="49">
        <f>SUM(I25:I28)</f>
        <v>0</v>
      </c>
      <c r="J29" s="49">
        <f>SUM(J25:J28)</f>
        <v>0</v>
      </c>
    </row>
    <row r="30" spans="1:10" x14ac:dyDescent="0.2">
      <c r="B30" s="34" t="s">
        <v>188</v>
      </c>
      <c r="I30" s="49"/>
      <c r="J30" s="49"/>
    </row>
    <row r="31" spans="1:10" x14ac:dyDescent="0.2">
      <c r="B31" s="121" t="s">
        <v>221</v>
      </c>
      <c r="I31" s="49">
        <f>'CB1.1 Summ of Recpts and Paymts'!J29</f>
        <v>0</v>
      </c>
      <c r="J31" s="49">
        <f>'MAR TR'!J31+'APR TR'!I31</f>
        <v>0</v>
      </c>
    </row>
    <row r="32" spans="1:10" ht="13.5" thickBot="1" x14ac:dyDescent="0.25">
      <c r="B32" s="34" t="s">
        <v>182</v>
      </c>
      <c r="I32" s="127">
        <f>I29-I31</f>
        <v>0</v>
      </c>
      <c r="J32" s="127">
        <f>J29-J31</f>
        <v>0</v>
      </c>
    </row>
    <row r="33" spans="1:10" ht="13.5" thickTop="1" x14ac:dyDescent="0.2"/>
    <row r="34" spans="1:10" x14ac:dyDescent="0.2">
      <c r="A34" s="116" t="s">
        <v>190</v>
      </c>
      <c r="J34" s="120" t="s">
        <v>191</v>
      </c>
    </row>
    <row r="35" spans="1:10" x14ac:dyDescent="0.2">
      <c r="B35" s="34" t="s">
        <v>192</v>
      </c>
      <c r="J35" s="49">
        <f>'MAR TR'!J38</f>
        <v>0</v>
      </c>
    </row>
    <row r="36" spans="1:10" x14ac:dyDescent="0.2">
      <c r="B36" s="121" t="s">
        <v>226</v>
      </c>
      <c r="J36" s="49">
        <f>J8</f>
        <v>0</v>
      </c>
    </row>
    <row r="37" spans="1:10" x14ac:dyDescent="0.2">
      <c r="B37" s="121" t="s">
        <v>225</v>
      </c>
      <c r="J37" s="49">
        <f>J10</f>
        <v>0</v>
      </c>
    </row>
    <row r="38" spans="1:10" ht="13.5" thickBot="1" x14ac:dyDescent="0.25">
      <c r="B38" s="34" t="s">
        <v>193</v>
      </c>
      <c r="J38" s="127">
        <f>J35+J36-J37</f>
        <v>0</v>
      </c>
    </row>
    <row r="39" spans="1:10" ht="13.5" thickTop="1" x14ac:dyDescent="0.2">
      <c r="B39" s="34" t="s">
        <v>194</v>
      </c>
      <c r="J39" s="122"/>
    </row>
    <row r="40" spans="1:10" x14ac:dyDescent="0.2">
      <c r="C40" s="120" t="s">
        <v>195</v>
      </c>
      <c r="D40" s="34" t="s">
        <v>196</v>
      </c>
      <c r="G40" s="120" t="s">
        <v>197</v>
      </c>
      <c r="J40" s="122"/>
    </row>
    <row r="41" spans="1:10" x14ac:dyDescent="0.2">
      <c r="C41" s="44"/>
      <c r="D41" s="44"/>
      <c r="E41" s="45"/>
      <c r="F41" s="45"/>
      <c r="G41" s="42"/>
      <c r="J41" s="122"/>
    </row>
    <row r="42" spans="1:10" x14ac:dyDescent="0.2">
      <c r="C42" s="44"/>
      <c r="D42" s="44"/>
      <c r="E42" s="45"/>
      <c r="F42" s="45"/>
      <c r="G42" s="42"/>
      <c r="J42" s="122"/>
    </row>
    <row r="43" spans="1:10" x14ac:dyDescent="0.2">
      <c r="C43" s="44"/>
      <c r="D43" s="44"/>
      <c r="E43" s="45"/>
      <c r="F43" s="45"/>
      <c r="G43" s="42"/>
      <c r="J43" s="122"/>
    </row>
    <row r="44" spans="1:10" x14ac:dyDescent="0.2">
      <c r="C44" s="44"/>
      <c r="D44" s="44"/>
      <c r="E44" s="45"/>
      <c r="F44" s="45"/>
      <c r="G44" s="42"/>
      <c r="J44" s="122"/>
    </row>
    <row r="45" spans="1:10" x14ac:dyDescent="0.2">
      <c r="C45" s="44"/>
      <c r="D45" s="44"/>
      <c r="E45" s="45"/>
      <c r="F45" s="45"/>
      <c r="G45" s="42"/>
      <c r="J45" s="122"/>
    </row>
    <row r="46" spans="1:10" x14ac:dyDescent="0.2">
      <c r="C46" s="44"/>
      <c r="D46" s="44"/>
      <c r="E46" s="45"/>
      <c r="F46" s="45"/>
      <c r="G46" s="42"/>
      <c r="J46" s="122"/>
    </row>
    <row r="47" spans="1:10" x14ac:dyDescent="0.2">
      <c r="C47" s="44"/>
      <c r="D47" s="44"/>
      <c r="E47" s="45"/>
      <c r="F47" s="45"/>
      <c r="G47" s="42"/>
      <c r="J47" s="122"/>
    </row>
    <row r="48" spans="1:10" x14ac:dyDescent="0.2">
      <c r="C48" s="44"/>
      <c r="D48" s="44"/>
      <c r="E48" s="45"/>
      <c r="F48" s="45"/>
      <c r="G48" s="42"/>
      <c r="J48" s="122"/>
    </row>
    <row r="49" spans="1:10" x14ac:dyDescent="0.2">
      <c r="C49" s="44"/>
      <c r="D49" s="44"/>
      <c r="E49" s="45"/>
      <c r="F49" s="45"/>
      <c r="G49" s="42"/>
      <c r="J49" s="122"/>
    </row>
    <row r="50" spans="1:10" x14ac:dyDescent="0.2">
      <c r="C50" s="44"/>
      <c r="D50" s="44"/>
      <c r="E50" s="45"/>
      <c r="F50" s="45"/>
      <c r="G50" s="42"/>
      <c r="J50" s="122"/>
    </row>
    <row r="51" spans="1:10" x14ac:dyDescent="0.2">
      <c r="C51" s="45"/>
      <c r="D51" s="45"/>
      <c r="E51" s="45"/>
      <c r="F51" s="45"/>
      <c r="G51" s="252">
        <f>SUM(G41:G50)</f>
        <v>0</v>
      </c>
      <c r="J51" s="49">
        <f>G51</f>
        <v>0</v>
      </c>
    </row>
    <row r="52" spans="1:10" x14ac:dyDescent="0.2">
      <c r="B52" s="34" t="s">
        <v>198</v>
      </c>
      <c r="J52" s="122"/>
    </row>
    <row r="53" spans="1:10" x14ac:dyDescent="0.2">
      <c r="C53" s="120" t="s">
        <v>199</v>
      </c>
      <c r="G53" s="120" t="s">
        <v>197</v>
      </c>
      <c r="J53" s="122"/>
    </row>
    <row r="54" spans="1:10" x14ac:dyDescent="0.2">
      <c r="C54" s="44"/>
      <c r="D54" s="45"/>
      <c r="E54" s="45"/>
      <c r="F54" s="45"/>
      <c r="G54" s="42"/>
      <c r="J54" s="122"/>
    </row>
    <row r="55" spans="1:10" x14ac:dyDescent="0.2">
      <c r="C55" s="44"/>
      <c r="D55" s="45"/>
      <c r="E55" s="45"/>
      <c r="F55" s="45"/>
      <c r="G55" s="41"/>
      <c r="J55" s="122"/>
    </row>
    <row r="56" spans="1:10" x14ac:dyDescent="0.2">
      <c r="C56" s="45"/>
      <c r="D56" s="45"/>
      <c r="E56" s="45"/>
      <c r="F56" s="45"/>
      <c r="G56" s="252">
        <f>SUM(G54:G55)</f>
        <v>0</v>
      </c>
      <c r="J56" s="49">
        <f>G56</f>
        <v>0</v>
      </c>
    </row>
    <row r="57" spans="1:10" x14ac:dyDescent="0.2">
      <c r="J57" s="119"/>
    </row>
    <row r="58" spans="1:10" ht="13.5" thickBot="1" x14ac:dyDescent="0.25">
      <c r="B58" s="34" t="s">
        <v>200</v>
      </c>
      <c r="J58" s="127">
        <f>J38+J51-J56</f>
        <v>0</v>
      </c>
    </row>
    <row r="59" spans="1:10" ht="13.5" thickTop="1" x14ac:dyDescent="0.2"/>
    <row r="61" spans="1:10" x14ac:dyDescent="0.2">
      <c r="A61" s="34" t="s">
        <v>201</v>
      </c>
      <c r="B61" s="46"/>
      <c r="C61" s="46"/>
      <c r="D61" s="46"/>
      <c r="E61" s="46"/>
      <c r="F61" s="120" t="s">
        <v>202</v>
      </c>
    </row>
    <row r="62" spans="1:10" x14ac:dyDescent="0.2">
      <c r="B62" s="123"/>
      <c r="C62" s="123" t="s">
        <v>203</v>
      </c>
      <c r="D62" s="123"/>
      <c r="E62" s="123"/>
      <c r="F62" s="120"/>
    </row>
    <row r="64" spans="1:10" x14ac:dyDescent="0.2">
      <c r="A64" s="34" t="s">
        <v>208</v>
      </c>
      <c r="C64" s="123"/>
      <c r="D64" s="46"/>
      <c r="E64" s="46"/>
      <c r="F64" s="120" t="s">
        <v>205</v>
      </c>
    </row>
    <row r="65" spans="1:6" x14ac:dyDescent="0.2">
      <c r="C65" s="123"/>
      <c r="D65" s="123"/>
      <c r="E65" s="123"/>
      <c r="F65" s="120"/>
    </row>
    <row r="66" spans="1:6" x14ac:dyDescent="0.2">
      <c r="A66" s="34" t="s">
        <v>206</v>
      </c>
      <c r="F66" s="120" t="s">
        <v>202</v>
      </c>
    </row>
    <row r="68" spans="1:6" x14ac:dyDescent="0.2">
      <c r="A68" s="34" t="s">
        <v>201</v>
      </c>
      <c r="B68" s="46"/>
      <c r="C68" s="46"/>
      <c r="D68" s="46"/>
      <c r="E68" s="46"/>
      <c r="F68" s="120" t="s">
        <v>202</v>
      </c>
    </row>
    <row r="69" spans="1:6" x14ac:dyDescent="0.2">
      <c r="B69" s="123"/>
      <c r="C69" s="123" t="s">
        <v>207</v>
      </c>
      <c r="D69" s="123"/>
      <c r="E69" s="123"/>
      <c r="F69" s="120"/>
    </row>
  </sheetData>
  <sheetProtection sheet="1" objects="1" scenarios="1" selectLockedCells="1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BC471-D66F-4D35-A5BA-470D4C4D1213}">
  <sheetPr>
    <tabColor theme="9" tint="0.59999389629810485"/>
    <pageSetUpPr fitToPage="1"/>
  </sheetPr>
  <dimension ref="A1:K69"/>
  <sheetViews>
    <sheetView workbookViewId="0">
      <selection activeCell="X26" sqref="X26"/>
    </sheetView>
  </sheetViews>
  <sheetFormatPr defaultColWidth="8.85546875" defaultRowHeight="12.75" x14ac:dyDescent="0.2"/>
  <cols>
    <col min="1" max="1" width="10.5703125" style="34" customWidth="1"/>
    <col min="2" max="3" width="8.85546875" style="34"/>
    <col min="4" max="4" width="10.140625" style="34" bestFit="1" customWidth="1"/>
    <col min="5" max="16384" width="8.85546875" style="34"/>
  </cols>
  <sheetData>
    <row r="1" spans="1:11" x14ac:dyDescent="0.2">
      <c r="A1" s="114" t="s">
        <v>54</v>
      </c>
      <c r="B1" s="51">
        <f>'CB1.1 Summ of Recpts and Paymts'!B1</f>
        <v>0</v>
      </c>
    </row>
    <row r="2" spans="1:11" x14ac:dyDescent="0.2">
      <c r="D2" s="114" t="str">
        <f>"Treasurer's Monthly Report for May "&amp;Instructions!$C$9</f>
        <v xml:space="preserve">Treasurer's Monthly Report for May </v>
      </c>
      <c r="H2" s="115"/>
    </row>
    <row r="4" spans="1:11" x14ac:dyDescent="0.2">
      <c r="A4" s="116" t="s">
        <v>171</v>
      </c>
    </row>
    <row r="6" spans="1:11" ht="25.5" x14ac:dyDescent="0.2">
      <c r="D6" s="117" t="s">
        <v>172</v>
      </c>
      <c r="E6" s="117" t="s">
        <v>173</v>
      </c>
      <c r="F6" s="117" t="s">
        <v>174</v>
      </c>
      <c r="G6" s="117" t="s">
        <v>175</v>
      </c>
      <c r="H6" s="117" t="s">
        <v>176</v>
      </c>
      <c r="I6" s="117" t="s">
        <v>177</v>
      </c>
      <c r="J6" s="117" t="s">
        <v>178</v>
      </c>
      <c r="K6" s="118"/>
    </row>
    <row r="7" spans="1:11" x14ac:dyDescent="0.2">
      <c r="B7" s="34" t="s">
        <v>179</v>
      </c>
      <c r="D7" s="48">
        <f>'APR TR'!D11</f>
        <v>0</v>
      </c>
      <c r="E7" s="48">
        <f>'APR TR'!E11</f>
        <v>0</v>
      </c>
      <c r="F7" s="48">
        <f>'APR TR'!F11</f>
        <v>0</v>
      </c>
      <c r="G7" s="48">
        <f>'APR TR'!G11</f>
        <v>0</v>
      </c>
      <c r="H7" s="48">
        <f>'APR TR'!H11</f>
        <v>0</v>
      </c>
      <c r="I7" s="48">
        <f>'APR TR'!I11</f>
        <v>0</v>
      </c>
      <c r="J7" s="49">
        <f>SUM(D7:I7)</f>
        <v>0</v>
      </c>
    </row>
    <row r="8" spans="1:11" x14ac:dyDescent="0.2">
      <c r="B8" s="34" t="s">
        <v>180</v>
      </c>
      <c r="D8" s="125">
        <f>'CB1.1 Summ of Recpts and Paymts'!S11-SUM(E8:I8)</f>
        <v>0</v>
      </c>
      <c r="E8" s="126">
        <f>'CB1.1 Summ of Recpts and Paymts'!D11</f>
        <v>0</v>
      </c>
      <c r="F8" s="125">
        <f>'CB1.1 Summ of Recpts and Paymts'!L11</f>
        <v>0</v>
      </c>
      <c r="G8" s="125">
        <f>'CB1.1 Summ of Recpts and Paymts'!M11</f>
        <v>0</v>
      </c>
      <c r="H8" s="125">
        <f>'CB1.1 Summ of Recpts and Paymts'!N11</f>
        <v>0</v>
      </c>
      <c r="I8" s="125">
        <f>'CB1.1 Summ of Recpts and Paymts'!O11</f>
        <v>0</v>
      </c>
      <c r="J8" s="125">
        <f>SUM(D8:I8)</f>
        <v>0</v>
      </c>
    </row>
    <row r="9" spans="1:11" x14ac:dyDescent="0.2">
      <c r="D9" s="49">
        <f>SUM(D7:D8)</f>
        <v>0</v>
      </c>
      <c r="E9" s="49">
        <f t="shared" ref="E9:J9" si="0">SUM(E7:E8)</f>
        <v>0</v>
      </c>
      <c r="F9" s="49">
        <f t="shared" si="0"/>
        <v>0</v>
      </c>
      <c r="G9" s="49">
        <f t="shared" si="0"/>
        <v>0</v>
      </c>
      <c r="H9" s="49">
        <f t="shared" si="0"/>
        <v>0</v>
      </c>
      <c r="I9" s="49">
        <f t="shared" si="0"/>
        <v>0</v>
      </c>
      <c r="J9" s="49">
        <f t="shared" si="0"/>
        <v>0</v>
      </c>
    </row>
    <row r="10" spans="1:11" x14ac:dyDescent="0.2">
      <c r="B10" s="34" t="s">
        <v>181</v>
      </c>
      <c r="D10" s="49">
        <f>'CB1.1 Summ of Recpts and Paymts'!S30-SUM(E10:I10)</f>
        <v>0</v>
      </c>
      <c r="E10" s="49">
        <f>'CB1.1 Summ of Recpts and Paymts'!D30</f>
        <v>0</v>
      </c>
      <c r="F10" s="49">
        <f>'CB1.1 Summ of Recpts and Paymts'!L30</f>
        <v>0</v>
      </c>
      <c r="G10" s="49">
        <f>'CB1.1 Summ of Recpts and Paymts'!M30</f>
        <v>0</v>
      </c>
      <c r="H10" s="49">
        <f>'CB1.1 Summ of Recpts and Paymts'!N30</f>
        <v>0</v>
      </c>
      <c r="I10" s="49">
        <f>'CB1.1 Summ of Recpts and Paymts'!O30</f>
        <v>0</v>
      </c>
      <c r="J10" s="49">
        <f>SUM(D10:I10)</f>
        <v>0</v>
      </c>
    </row>
    <row r="11" spans="1:11" ht="13.5" thickBot="1" x14ac:dyDescent="0.25">
      <c r="B11" s="34" t="s">
        <v>182</v>
      </c>
      <c r="D11" s="127">
        <f>D9-D10</f>
        <v>0</v>
      </c>
      <c r="E11" s="127">
        <f t="shared" ref="E11:J11" si="1">E9-E10</f>
        <v>0</v>
      </c>
      <c r="F11" s="127">
        <f t="shared" si="1"/>
        <v>0</v>
      </c>
      <c r="G11" s="127">
        <f t="shared" si="1"/>
        <v>0</v>
      </c>
      <c r="H11" s="127">
        <f t="shared" si="1"/>
        <v>0</v>
      </c>
      <c r="I11" s="127">
        <f t="shared" si="1"/>
        <v>0</v>
      </c>
      <c r="J11" s="127">
        <f t="shared" si="1"/>
        <v>0</v>
      </c>
    </row>
    <row r="12" spans="1:11" ht="13.5" thickTop="1" x14ac:dyDescent="0.2"/>
    <row r="14" spans="1:11" x14ac:dyDescent="0.2">
      <c r="A14" s="116" t="s">
        <v>183</v>
      </c>
      <c r="I14" s="120" t="s">
        <v>184</v>
      </c>
      <c r="J14" s="120" t="s">
        <v>185</v>
      </c>
    </row>
    <row r="15" spans="1:11" x14ac:dyDescent="0.2">
      <c r="B15" s="34" t="s">
        <v>179</v>
      </c>
      <c r="I15" s="49">
        <f>'APR TR'!I22</f>
        <v>0</v>
      </c>
      <c r="J15" s="49">
        <f>'JAN TR'!J15</f>
        <v>0</v>
      </c>
    </row>
    <row r="16" spans="1:11" x14ac:dyDescent="0.2">
      <c r="B16" s="34" t="s">
        <v>186</v>
      </c>
      <c r="I16" s="49"/>
      <c r="J16" s="49"/>
    </row>
    <row r="17" spans="1:10" x14ac:dyDescent="0.2">
      <c r="B17" s="121" t="s">
        <v>216</v>
      </c>
      <c r="I17" s="49">
        <f>'CB1.1 Summ of Recpts and Paymts'!K30</f>
        <v>0</v>
      </c>
      <c r="J17" s="49">
        <f>'APR TR'!J17+'MAY TR'!I17</f>
        <v>0</v>
      </c>
    </row>
    <row r="18" spans="1:10" x14ac:dyDescent="0.2">
      <c r="B18" s="34" t="s">
        <v>187</v>
      </c>
      <c r="I18" s="43"/>
      <c r="J18" s="125">
        <f>'APR TR'!J18+'MAY TR'!I18</f>
        <v>0</v>
      </c>
    </row>
    <row r="19" spans="1:10" x14ac:dyDescent="0.2">
      <c r="I19" s="49">
        <f>SUM(I15:I18)</f>
        <v>0</v>
      </c>
      <c r="J19" s="49">
        <f>SUM(J15:J18)</f>
        <v>0</v>
      </c>
    </row>
    <row r="20" spans="1:10" x14ac:dyDescent="0.2">
      <c r="B20" s="34" t="s">
        <v>188</v>
      </c>
      <c r="I20" s="49"/>
      <c r="J20" s="49"/>
    </row>
    <row r="21" spans="1:10" x14ac:dyDescent="0.2">
      <c r="B21" s="121" t="s">
        <v>217</v>
      </c>
      <c r="I21" s="49">
        <f>'CB1.1 Summ of Recpts and Paymts'!K11</f>
        <v>0</v>
      </c>
      <c r="J21" s="49">
        <f>'APR TR'!J21+'MAY TR'!I21</f>
        <v>0</v>
      </c>
    </row>
    <row r="22" spans="1:10" ht="13.5" thickBot="1" x14ac:dyDescent="0.25">
      <c r="B22" s="34" t="s">
        <v>182</v>
      </c>
      <c r="I22" s="127">
        <f>I19-I21</f>
        <v>0</v>
      </c>
      <c r="J22" s="127">
        <f>J19-J21</f>
        <v>0</v>
      </c>
    </row>
    <row r="23" spans="1:10" ht="13.5" thickTop="1" x14ac:dyDescent="0.2"/>
    <row r="24" spans="1:10" x14ac:dyDescent="0.2">
      <c r="A24" s="116" t="s">
        <v>189</v>
      </c>
      <c r="I24" s="120" t="s">
        <v>184</v>
      </c>
      <c r="J24" s="120" t="s">
        <v>185</v>
      </c>
    </row>
    <row r="25" spans="1:10" x14ac:dyDescent="0.2">
      <c r="B25" s="34" t="s">
        <v>179</v>
      </c>
      <c r="I25" s="49">
        <f>'APR TR'!I32</f>
        <v>0</v>
      </c>
      <c r="J25" s="49">
        <f>'JAN TR'!J25</f>
        <v>0</v>
      </c>
    </row>
    <row r="26" spans="1:10" x14ac:dyDescent="0.2">
      <c r="B26" s="34" t="s">
        <v>186</v>
      </c>
      <c r="I26" s="49"/>
      <c r="J26" s="49"/>
    </row>
    <row r="27" spans="1:10" x14ac:dyDescent="0.2">
      <c r="B27" s="121" t="s">
        <v>218</v>
      </c>
      <c r="I27" s="49">
        <f>'CB1.1 Summ of Recpts and Paymts'!J11</f>
        <v>0</v>
      </c>
      <c r="J27" s="49">
        <f>'APR TR'!J27+'MAY TR'!I27</f>
        <v>0</v>
      </c>
    </row>
    <row r="28" spans="1:10" x14ac:dyDescent="0.2">
      <c r="B28" s="34" t="s">
        <v>187</v>
      </c>
      <c r="I28" s="43"/>
      <c r="J28" s="125">
        <f>'APR TR'!J28+'MAY TR'!I28</f>
        <v>0</v>
      </c>
    </row>
    <row r="29" spans="1:10" x14ac:dyDescent="0.2">
      <c r="I29" s="49">
        <f>SUM(I25:I28)</f>
        <v>0</v>
      </c>
      <c r="J29" s="49">
        <f>SUM(J25:J28)</f>
        <v>0</v>
      </c>
    </row>
    <row r="30" spans="1:10" x14ac:dyDescent="0.2">
      <c r="B30" s="34" t="s">
        <v>188</v>
      </c>
      <c r="I30" s="49"/>
      <c r="J30" s="49"/>
    </row>
    <row r="31" spans="1:10" x14ac:dyDescent="0.2">
      <c r="B31" s="121" t="s">
        <v>221</v>
      </c>
      <c r="I31" s="49">
        <f>'CB1.1 Summ of Recpts and Paymts'!J30</f>
        <v>0</v>
      </c>
      <c r="J31" s="49">
        <f>'APR TR'!J31+'MAY TR'!I31</f>
        <v>0</v>
      </c>
    </row>
    <row r="32" spans="1:10" ht="13.5" thickBot="1" x14ac:dyDescent="0.25">
      <c r="B32" s="34" t="s">
        <v>182</v>
      </c>
      <c r="I32" s="127">
        <f>I29-I31</f>
        <v>0</v>
      </c>
      <c r="J32" s="127">
        <f>J29-J31</f>
        <v>0</v>
      </c>
    </row>
    <row r="33" spans="1:10" ht="13.5" thickTop="1" x14ac:dyDescent="0.2"/>
    <row r="34" spans="1:10" x14ac:dyDescent="0.2">
      <c r="A34" s="116" t="s">
        <v>190</v>
      </c>
      <c r="J34" s="120" t="s">
        <v>191</v>
      </c>
    </row>
    <row r="35" spans="1:10" x14ac:dyDescent="0.2">
      <c r="B35" s="34" t="s">
        <v>192</v>
      </c>
      <c r="J35" s="49">
        <f>'APR TR'!J38</f>
        <v>0</v>
      </c>
    </row>
    <row r="36" spans="1:10" x14ac:dyDescent="0.2">
      <c r="B36" s="121" t="s">
        <v>223</v>
      </c>
      <c r="J36" s="49">
        <f>J8</f>
        <v>0</v>
      </c>
    </row>
    <row r="37" spans="1:10" x14ac:dyDescent="0.2">
      <c r="B37" s="121" t="s">
        <v>225</v>
      </c>
      <c r="J37" s="49">
        <f>J10</f>
        <v>0</v>
      </c>
    </row>
    <row r="38" spans="1:10" ht="13.5" thickBot="1" x14ac:dyDescent="0.25">
      <c r="B38" s="34" t="s">
        <v>193</v>
      </c>
      <c r="J38" s="127">
        <f>J35+J36-J37</f>
        <v>0</v>
      </c>
    </row>
    <row r="39" spans="1:10" ht="13.5" thickTop="1" x14ac:dyDescent="0.2">
      <c r="B39" s="34" t="s">
        <v>194</v>
      </c>
      <c r="J39" s="122"/>
    </row>
    <row r="40" spans="1:10" x14ac:dyDescent="0.2">
      <c r="C40" s="120" t="s">
        <v>195</v>
      </c>
      <c r="D40" s="34" t="s">
        <v>196</v>
      </c>
      <c r="G40" s="120" t="s">
        <v>197</v>
      </c>
      <c r="J40" s="122"/>
    </row>
    <row r="41" spans="1:10" x14ac:dyDescent="0.2">
      <c r="C41" s="44"/>
      <c r="D41" s="44"/>
      <c r="E41" s="45"/>
      <c r="F41" s="45"/>
      <c r="G41" s="42"/>
      <c r="J41" s="122"/>
    </row>
    <row r="42" spans="1:10" x14ac:dyDescent="0.2">
      <c r="C42" s="44"/>
      <c r="D42" s="44"/>
      <c r="E42" s="45"/>
      <c r="F42" s="45"/>
      <c r="G42" s="42"/>
      <c r="J42" s="122"/>
    </row>
    <row r="43" spans="1:10" x14ac:dyDescent="0.2">
      <c r="C43" s="44"/>
      <c r="D43" s="44"/>
      <c r="E43" s="45"/>
      <c r="F43" s="45"/>
      <c r="G43" s="42"/>
      <c r="J43" s="122"/>
    </row>
    <row r="44" spans="1:10" x14ac:dyDescent="0.2">
      <c r="C44" s="44"/>
      <c r="D44" s="44"/>
      <c r="E44" s="45"/>
      <c r="F44" s="45"/>
      <c r="G44" s="42"/>
      <c r="J44" s="122"/>
    </row>
    <row r="45" spans="1:10" x14ac:dyDescent="0.2">
      <c r="C45" s="44"/>
      <c r="D45" s="44"/>
      <c r="E45" s="45"/>
      <c r="F45" s="45"/>
      <c r="G45" s="42"/>
      <c r="J45" s="122"/>
    </row>
    <row r="46" spans="1:10" x14ac:dyDescent="0.2">
      <c r="C46" s="44"/>
      <c r="D46" s="44"/>
      <c r="E46" s="45"/>
      <c r="F46" s="45"/>
      <c r="G46" s="42"/>
      <c r="J46" s="122"/>
    </row>
    <row r="47" spans="1:10" x14ac:dyDescent="0.2">
      <c r="C47" s="44"/>
      <c r="D47" s="44"/>
      <c r="E47" s="45"/>
      <c r="F47" s="45"/>
      <c r="G47" s="42"/>
      <c r="J47" s="122"/>
    </row>
    <row r="48" spans="1:10" x14ac:dyDescent="0.2">
      <c r="C48" s="44"/>
      <c r="D48" s="44"/>
      <c r="E48" s="45"/>
      <c r="F48" s="45"/>
      <c r="G48" s="42"/>
      <c r="J48" s="122"/>
    </row>
    <row r="49" spans="1:10" x14ac:dyDescent="0.2">
      <c r="C49" s="44"/>
      <c r="D49" s="44"/>
      <c r="E49" s="45"/>
      <c r="F49" s="45"/>
      <c r="G49" s="42"/>
      <c r="J49" s="122"/>
    </row>
    <row r="50" spans="1:10" x14ac:dyDescent="0.2">
      <c r="C50" s="44"/>
      <c r="D50" s="44"/>
      <c r="E50" s="45"/>
      <c r="F50" s="45"/>
      <c r="G50" s="42"/>
      <c r="J50" s="122"/>
    </row>
    <row r="51" spans="1:10" x14ac:dyDescent="0.2">
      <c r="C51" s="45"/>
      <c r="D51" s="45"/>
      <c r="E51" s="45"/>
      <c r="F51" s="45"/>
      <c r="G51" s="252">
        <f>SUM(G41:G50)</f>
        <v>0</v>
      </c>
      <c r="J51" s="49">
        <f>G51</f>
        <v>0</v>
      </c>
    </row>
    <row r="52" spans="1:10" x14ac:dyDescent="0.2">
      <c r="B52" s="34" t="s">
        <v>198</v>
      </c>
      <c r="J52" s="122"/>
    </row>
    <row r="53" spans="1:10" x14ac:dyDescent="0.2">
      <c r="C53" s="120" t="s">
        <v>199</v>
      </c>
      <c r="G53" s="120" t="s">
        <v>197</v>
      </c>
      <c r="J53" s="122"/>
    </row>
    <row r="54" spans="1:10" x14ac:dyDescent="0.2">
      <c r="C54" s="44"/>
      <c r="D54" s="45"/>
      <c r="E54" s="45"/>
      <c r="F54" s="45"/>
      <c r="G54" s="42"/>
      <c r="J54" s="122"/>
    </row>
    <row r="55" spans="1:10" x14ac:dyDescent="0.2">
      <c r="C55" s="44"/>
      <c r="D55" s="45"/>
      <c r="E55" s="45"/>
      <c r="F55" s="45"/>
      <c r="G55" s="41"/>
      <c r="J55" s="122"/>
    </row>
    <row r="56" spans="1:10" x14ac:dyDescent="0.2">
      <c r="C56" s="45"/>
      <c r="D56" s="45"/>
      <c r="E56" s="45"/>
      <c r="F56" s="45"/>
      <c r="G56" s="252">
        <f>SUM(G54:G55)</f>
        <v>0</v>
      </c>
      <c r="J56" s="49">
        <f>G56</f>
        <v>0</v>
      </c>
    </row>
    <row r="57" spans="1:10" x14ac:dyDescent="0.2">
      <c r="J57" s="49"/>
    </row>
    <row r="58" spans="1:10" ht="13.5" thickBot="1" x14ac:dyDescent="0.25">
      <c r="B58" s="34" t="s">
        <v>200</v>
      </c>
      <c r="J58" s="127">
        <f>J38+J51-J56</f>
        <v>0</v>
      </c>
    </row>
    <row r="59" spans="1:10" ht="13.5" thickTop="1" x14ac:dyDescent="0.2"/>
    <row r="61" spans="1:10" x14ac:dyDescent="0.2">
      <c r="A61" s="34" t="s">
        <v>201</v>
      </c>
      <c r="B61" s="46"/>
      <c r="C61" s="46"/>
      <c r="D61" s="46"/>
      <c r="E61" s="46"/>
      <c r="F61" s="120" t="s">
        <v>202</v>
      </c>
    </row>
    <row r="62" spans="1:10" x14ac:dyDescent="0.2">
      <c r="B62" s="123"/>
      <c r="C62" s="123" t="s">
        <v>203</v>
      </c>
      <c r="D62" s="123"/>
      <c r="E62" s="123"/>
      <c r="F62" s="120"/>
    </row>
    <row r="64" spans="1:10" x14ac:dyDescent="0.2">
      <c r="A64" s="34" t="s">
        <v>208</v>
      </c>
      <c r="C64" s="123"/>
      <c r="D64" s="46"/>
      <c r="E64" s="46"/>
      <c r="F64" s="120" t="s">
        <v>205</v>
      </c>
    </row>
    <row r="65" spans="1:6" x14ac:dyDescent="0.2">
      <c r="C65" s="123"/>
      <c r="D65" s="123"/>
      <c r="E65" s="123"/>
      <c r="F65" s="120"/>
    </row>
    <row r="66" spans="1:6" x14ac:dyDescent="0.2">
      <c r="A66" s="34" t="s">
        <v>206</v>
      </c>
      <c r="F66" s="120" t="s">
        <v>202</v>
      </c>
    </row>
    <row r="68" spans="1:6" x14ac:dyDescent="0.2">
      <c r="A68" s="34" t="s">
        <v>201</v>
      </c>
      <c r="B68" s="46"/>
      <c r="C68" s="46"/>
      <c r="D68" s="46"/>
      <c r="E68" s="46"/>
      <c r="F68" s="120" t="s">
        <v>202</v>
      </c>
    </row>
    <row r="69" spans="1:6" x14ac:dyDescent="0.2">
      <c r="B69" s="123"/>
      <c r="C69" s="123" t="s">
        <v>207</v>
      </c>
      <c r="D69" s="123"/>
      <c r="E69" s="123"/>
      <c r="F69" s="120"/>
    </row>
  </sheetData>
  <sheetProtection sheet="1" objects="1" scenarios="1" selectLockedCells="1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6A522-9D39-4A74-BFD0-777C561B776E}">
  <sheetPr>
    <tabColor theme="9" tint="0.59999389629810485"/>
    <pageSetUpPr fitToPage="1"/>
  </sheetPr>
  <dimension ref="A1:K69"/>
  <sheetViews>
    <sheetView workbookViewId="0">
      <selection activeCell="X26" sqref="X26"/>
    </sheetView>
  </sheetViews>
  <sheetFormatPr defaultColWidth="8.85546875" defaultRowHeight="12.75" x14ac:dyDescent="0.2"/>
  <cols>
    <col min="1" max="1" width="10.5703125" style="34" customWidth="1"/>
    <col min="2" max="3" width="8.85546875" style="34"/>
    <col min="4" max="4" width="10.140625" style="34" bestFit="1" customWidth="1"/>
    <col min="5" max="16384" width="8.85546875" style="34"/>
  </cols>
  <sheetData>
    <row r="1" spans="1:11" x14ac:dyDescent="0.2">
      <c r="A1" s="114" t="s">
        <v>54</v>
      </c>
      <c r="B1" s="51">
        <f>'CB1.1 Summ of Recpts and Paymts'!B1</f>
        <v>0</v>
      </c>
    </row>
    <row r="2" spans="1:11" x14ac:dyDescent="0.2">
      <c r="D2" s="114" t="str">
        <f>"Treasurer's Monthly Report for June "&amp;Instructions!$C$9</f>
        <v xml:space="preserve">Treasurer's Monthly Report for June </v>
      </c>
      <c r="H2" s="115"/>
    </row>
    <row r="4" spans="1:11" x14ac:dyDescent="0.2">
      <c r="A4" s="116" t="s">
        <v>171</v>
      </c>
    </row>
    <row r="6" spans="1:11" ht="25.5" x14ac:dyDescent="0.2">
      <c r="D6" s="117" t="s">
        <v>172</v>
      </c>
      <c r="E6" s="117" t="s">
        <v>173</v>
      </c>
      <c r="F6" s="117" t="s">
        <v>174</v>
      </c>
      <c r="G6" s="117" t="s">
        <v>175</v>
      </c>
      <c r="H6" s="117" t="s">
        <v>176</v>
      </c>
      <c r="I6" s="117" t="s">
        <v>177</v>
      </c>
      <c r="J6" s="117" t="s">
        <v>178</v>
      </c>
      <c r="K6" s="118"/>
    </row>
    <row r="7" spans="1:11" x14ac:dyDescent="0.2">
      <c r="B7" s="34" t="s">
        <v>179</v>
      </c>
      <c r="D7" s="48">
        <f>'MAY TR'!D11</f>
        <v>0</v>
      </c>
      <c r="E7" s="48">
        <f>'MAY TR'!E11</f>
        <v>0</v>
      </c>
      <c r="F7" s="48">
        <f>'MAY TR'!F11</f>
        <v>0</v>
      </c>
      <c r="G7" s="48">
        <f>'MAY TR'!G11</f>
        <v>0</v>
      </c>
      <c r="H7" s="48">
        <f>'MAY TR'!H11</f>
        <v>0</v>
      </c>
      <c r="I7" s="48">
        <f>'MAY TR'!I11</f>
        <v>0</v>
      </c>
      <c r="J7" s="49">
        <f>SUM(D7:I7)</f>
        <v>0</v>
      </c>
    </row>
    <row r="8" spans="1:11" x14ac:dyDescent="0.2">
      <c r="B8" s="34" t="s">
        <v>180</v>
      </c>
      <c r="D8" s="125">
        <f>'CB1.1 Summ of Recpts and Paymts'!S12-SUM(E8:I8)</f>
        <v>0</v>
      </c>
      <c r="E8" s="126">
        <f>'CB1.1 Summ of Recpts and Paymts'!D12</f>
        <v>0</v>
      </c>
      <c r="F8" s="125">
        <f>'CB1.1 Summ of Recpts and Paymts'!L12</f>
        <v>0</v>
      </c>
      <c r="G8" s="125">
        <f>'CB1.1 Summ of Recpts and Paymts'!M12</f>
        <v>0</v>
      </c>
      <c r="H8" s="125">
        <f>'CB1.1 Summ of Recpts and Paymts'!N12</f>
        <v>0</v>
      </c>
      <c r="I8" s="125">
        <f>'CB1.1 Summ of Recpts and Paymts'!O12</f>
        <v>0</v>
      </c>
      <c r="J8" s="125">
        <f>SUM(D8:I8)</f>
        <v>0</v>
      </c>
    </row>
    <row r="9" spans="1:11" x14ac:dyDescent="0.2">
      <c r="D9" s="49">
        <f>SUM(D7:D8)</f>
        <v>0</v>
      </c>
      <c r="E9" s="49">
        <f t="shared" ref="E9:J9" si="0">SUM(E7:E8)</f>
        <v>0</v>
      </c>
      <c r="F9" s="49">
        <f t="shared" si="0"/>
        <v>0</v>
      </c>
      <c r="G9" s="49">
        <f t="shared" si="0"/>
        <v>0</v>
      </c>
      <c r="H9" s="49">
        <f t="shared" si="0"/>
        <v>0</v>
      </c>
      <c r="I9" s="49">
        <f t="shared" si="0"/>
        <v>0</v>
      </c>
      <c r="J9" s="49">
        <f t="shared" si="0"/>
        <v>0</v>
      </c>
    </row>
    <row r="10" spans="1:11" x14ac:dyDescent="0.2">
      <c r="B10" s="34" t="s">
        <v>181</v>
      </c>
      <c r="D10" s="49">
        <f>'CB1.1 Summ of Recpts and Paymts'!S31-SUM(E10:I10)</f>
        <v>0</v>
      </c>
      <c r="E10" s="49">
        <f>'CB1.1 Summ of Recpts and Paymts'!D31</f>
        <v>0</v>
      </c>
      <c r="F10" s="49">
        <f>'CB1.1 Summ of Recpts and Paymts'!L31</f>
        <v>0</v>
      </c>
      <c r="G10" s="49">
        <f>'CB1.1 Summ of Recpts and Paymts'!M31</f>
        <v>0</v>
      </c>
      <c r="H10" s="49">
        <f>'CB1.1 Summ of Recpts and Paymts'!N31</f>
        <v>0</v>
      </c>
      <c r="I10" s="49">
        <f>'CB1.1 Summ of Recpts and Paymts'!O31</f>
        <v>0</v>
      </c>
      <c r="J10" s="49">
        <f>SUM(D10:I10)</f>
        <v>0</v>
      </c>
    </row>
    <row r="11" spans="1:11" ht="13.5" thickBot="1" x14ac:dyDescent="0.25">
      <c r="B11" s="34" t="s">
        <v>182</v>
      </c>
      <c r="D11" s="127">
        <f>D9-D10</f>
        <v>0</v>
      </c>
      <c r="E11" s="127">
        <f t="shared" ref="E11:J11" si="1">E9-E10</f>
        <v>0</v>
      </c>
      <c r="F11" s="127">
        <f t="shared" si="1"/>
        <v>0</v>
      </c>
      <c r="G11" s="127">
        <f t="shared" si="1"/>
        <v>0</v>
      </c>
      <c r="H11" s="127">
        <f t="shared" si="1"/>
        <v>0</v>
      </c>
      <c r="I11" s="127">
        <f t="shared" si="1"/>
        <v>0</v>
      </c>
      <c r="J11" s="127">
        <f t="shared" si="1"/>
        <v>0</v>
      </c>
    </row>
    <row r="12" spans="1:11" ht="13.5" thickTop="1" x14ac:dyDescent="0.2"/>
    <row r="14" spans="1:11" x14ac:dyDescent="0.2">
      <c r="A14" s="116" t="s">
        <v>183</v>
      </c>
      <c r="I14" s="120" t="s">
        <v>184</v>
      </c>
      <c r="J14" s="120" t="s">
        <v>185</v>
      </c>
    </row>
    <row r="15" spans="1:11" x14ac:dyDescent="0.2">
      <c r="B15" s="34" t="s">
        <v>179</v>
      </c>
      <c r="I15" s="49">
        <f>'MAY TR'!I22</f>
        <v>0</v>
      </c>
      <c r="J15" s="49">
        <f>'JAN TR'!J15</f>
        <v>0</v>
      </c>
    </row>
    <row r="16" spans="1:11" x14ac:dyDescent="0.2">
      <c r="B16" s="34" t="s">
        <v>186</v>
      </c>
      <c r="I16" s="49"/>
      <c r="J16" s="49"/>
    </row>
    <row r="17" spans="1:10" x14ac:dyDescent="0.2">
      <c r="B17" s="121" t="s">
        <v>216</v>
      </c>
      <c r="I17" s="49">
        <f>'CB1.1 Summ of Recpts and Paymts'!K31</f>
        <v>0</v>
      </c>
      <c r="J17" s="49">
        <f>'MAY TR'!J17+'JUN TR'!I17</f>
        <v>0</v>
      </c>
    </row>
    <row r="18" spans="1:10" x14ac:dyDescent="0.2">
      <c r="B18" s="34" t="s">
        <v>187</v>
      </c>
      <c r="I18" s="43"/>
      <c r="J18" s="125">
        <f>'MAY TR'!J18+'JUN TR'!I18</f>
        <v>0</v>
      </c>
    </row>
    <row r="19" spans="1:10" x14ac:dyDescent="0.2">
      <c r="I19" s="49">
        <f>SUM(I15:I18)</f>
        <v>0</v>
      </c>
      <c r="J19" s="49">
        <f>SUM(J15:J18)</f>
        <v>0</v>
      </c>
    </row>
    <row r="20" spans="1:10" x14ac:dyDescent="0.2">
      <c r="B20" s="34" t="s">
        <v>188</v>
      </c>
      <c r="I20" s="49"/>
      <c r="J20" s="49"/>
    </row>
    <row r="21" spans="1:10" x14ac:dyDescent="0.2">
      <c r="B21" s="121" t="s">
        <v>217</v>
      </c>
      <c r="I21" s="49">
        <f>'CB1.1 Summ of Recpts and Paymts'!K12</f>
        <v>0</v>
      </c>
      <c r="J21" s="49">
        <f>'MAY TR'!J21+'JUN TR'!I21</f>
        <v>0</v>
      </c>
    </row>
    <row r="22" spans="1:10" ht="13.5" thickBot="1" x14ac:dyDescent="0.25">
      <c r="B22" s="34" t="s">
        <v>182</v>
      </c>
      <c r="I22" s="127">
        <f>I19-I21</f>
        <v>0</v>
      </c>
      <c r="J22" s="127">
        <f>J19-J21</f>
        <v>0</v>
      </c>
    </row>
    <row r="23" spans="1:10" ht="13.5" thickTop="1" x14ac:dyDescent="0.2"/>
    <row r="24" spans="1:10" x14ac:dyDescent="0.2">
      <c r="A24" s="116" t="s">
        <v>189</v>
      </c>
      <c r="I24" s="120" t="s">
        <v>184</v>
      </c>
      <c r="J24" s="120" t="s">
        <v>185</v>
      </c>
    </row>
    <row r="25" spans="1:10" x14ac:dyDescent="0.2">
      <c r="B25" s="34" t="s">
        <v>179</v>
      </c>
      <c r="I25" s="49">
        <f>'MAY TR'!I32</f>
        <v>0</v>
      </c>
      <c r="J25" s="49">
        <f>'JAN TR'!J25</f>
        <v>0</v>
      </c>
    </row>
    <row r="26" spans="1:10" x14ac:dyDescent="0.2">
      <c r="B26" s="34" t="s">
        <v>186</v>
      </c>
      <c r="I26" s="49"/>
      <c r="J26" s="49"/>
    </row>
    <row r="27" spans="1:10" x14ac:dyDescent="0.2">
      <c r="B27" s="121" t="s">
        <v>220</v>
      </c>
      <c r="I27" s="49">
        <f>'CB1.1 Summ of Recpts and Paymts'!J12</f>
        <v>0</v>
      </c>
      <c r="J27" s="49">
        <f>'MAY TR'!J27+'JUN TR'!I27</f>
        <v>0</v>
      </c>
    </row>
    <row r="28" spans="1:10" x14ac:dyDescent="0.2">
      <c r="B28" s="34" t="s">
        <v>187</v>
      </c>
      <c r="I28" s="43"/>
      <c r="J28" s="125">
        <f>'MAY TR'!J28+'JUN TR'!I28</f>
        <v>0</v>
      </c>
    </row>
    <row r="29" spans="1:10" x14ac:dyDescent="0.2">
      <c r="I29" s="49">
        <f>SUM(I25:I28)</f>
        <v>0</v>
      </c>
      <c r="J29" s="49">
        <f>SUM(J25:J28)</f>
        <v>0</v>
      </c>
    </row>
    <row r="30" spans="1:10" x14ac:dyDescent="0.2">
      <c r="B30" s="34" t="s">
        <v>188</v>
      </c>
      <c r="I30" s="49"/>
      <c r="J30" s="49"/>
    </row>
    <row r="31" spans="1:10" x14ac:dyDescent="0.2">
      <c r="B31" s="121" t="s">
        <v>221</v>
      </c>
      <c r="I31" s="49">
        <f>'CB1.1 Summ of Recpts and Paymts'!J31</f>
        <v>0</v>
      </c>
      <c r="J31" s="49">
        <f>'MAY TR'!J31+'JUN TR'!I31</f>
        <v>0</v>
      </c>
    </row>
    <row r="32" spans="1:10" ht="13.5" thickBot="1" x14ac:dyDescent="0.25">
      <c r="B32" s="34" t="s">
        <v>182</v>
      </c>
      <c r="I32" s="127">
        <f>I29-I31</f>
        <v>0</v>
      </c>
      <c r="J32" s="127">
        <f>J29-J31</f>
        <v>0</v>
      </c>
    </row>
    <row r="33" spans="1:10" ht="13.5" thickTop="1" x14ac:dyDescent="0.2"/>
    <row r="34" spans="1:10" x14ac:dyDescent="0.2">
      <c r="A34" s="116" t="s">
        <v>190</v>
      </c>
      <c r="J34" s="120" t="s">
        <v>191</v>
      </c>
    </row>
    <row r="35" spans="1:10" x14ac:dyDescent="0.2">
      <c r="B35" s="34" t="s">
        <v>192</v>
      </c>
      <c r="J35" s="49">
        <f>'MAY TR'!J38</f>
        <v>0</v>
      </c>
    </row>
    <row r="36" spans="1:10" x14ac:dyDescent="0.2">
      <c r="B36" s="121" t="s">
        <v>223</v>
      </c>
      <c r="J36" s="49">
        <f>J8</f>
        <v>0</v>
      </c>
    </row>
    <row r="37" spans="1:10" x14ac:dyDescent="0.2">
      <c r="B37" s="121" t="s">
        <v>225</v>
      </c>
      <c r="J37" s="49">
        <f>J10</f>
        <v>0</v>
      </c>
    </row>
    <row r="38" spans="1:10" ht="13.5" thickBot="1" x14ac:dyDescent="0.25">
      <c r="B38" s="34" t="s">
        <v>193</v>
      </c>
      <c r="J38" s="127">
        <f>J35+J36-J37</f>
        <v>0</v>
      </c>
    </row>
    <row r="39" spans="1:10" ht="13.5" thickTop="1" x14ac:dyDescent="0.2">
      <c r="B39" s="34" t="s">
        <v>194</v>
      </c>
      <c r="J39" s="122"/>
    </row>
    <row r="40" spans="1:10" x14ac:dyDescent="0.2">
      <c r="C40" s="120" t="s">
        <v>195</v>
      </c>
      <c r="D40" s="34" t="s">
        <v>196</v>
      </c>
      <c r="G40" s="120" t="s">
        <v>197</v>
      </c>
      <c r="J40" s="122"/>
    </row>
    <row r="41" spans="1:10" x14ac:dyDescent="0.2">
      <c r="C41" s="44"/>
      <c r="D41" s="44"/>
      <c r="E41" s="45"/>
      <c r="F41" s="45"/>
      <c r="G41" s="42"/>
      <c r="J41" s="122"/>
    </row>
    <row r="42" spans="1:10" x14ac:dyDescent="0.2">
      <c r="C42" s="44"/>
      <c r="D42" s="44"/>
      <c r="E42" s="45"/>
      <c r="F42" s="45"/>
      <c r="G42" s="42"/>
      <c r="J42" s="122"/>
    </row>
    <row r="43" spans="1:10" x14ac:dyDescent="0.2">
      <c r="C43" s="44"/>
      <c r="D43" s="44"/>
      <c r="E43" s="45"/>
      <c r="F43" s="45"/>
      <c r="G43" s="42"/>
      <c r="J43" s="122"/>
    </row>
    <row r="44" spans="1:10" x14ac:dyDescent="0.2">
      <c r="C44" s="44"/>
      <c r="D44" s="44"/>
      <c r="E44" s="45"/>
      <c r="F44" s="45"/>
      <c r="G44" s="42"/>
      <c r="J44" s="122"/>
    </row>
    <row r="45" spans="1:10" x14ac:dyDescent="0.2">
      <c r="C45" s="44"/>
      <c r="D45" s="44"/>
      <c r="E45" s="45"/>
      <c r="F45" s="45"/>
      <c r="G45" s="42"/>
      <c r="J45" s="122"/>
    </row>
    <row r="46" spans="1:10" x14ac:dyDescent="0.2">
      <c r="C46" s="44"/>
      <c r="D46" s="44"/>
      <c r="E46" s="45"/>
      <c r="F46" s="45"/>
      <c r="G46" s="42"/>
      <c r="J46" s="122"/>
    </row>
    <row r="47" spans="1:10" x14ac:dyDescent="0.2">
      <c r="C47" s="44"/>
      <c r="D47" s="44"/>
      <c r="E47" s="45"/>
      <c r="F47" s="45"/>
      <c r="G47" s="42"/>
      <c r="J47" s="122"/>
    </row>
    <row r="48" spans="1:10" x14ac:dyDescent="0.2">
      <c r="C48" s="44"/>
      <c r="D48" s="44"/>
      <c r="E48" s="45"/>
      <c r="F48" s="45"/>
      <c r="G48" s="42"/>
      <c r="J48" s="122"/>
    </row>
    <row r="49" spans="1:10" x14ac:dyDescent="0.2">
      <c r="C49" s="44"/>
      <c r="D49" s="44"/>
      <c r="E49" s="45"/>
      <c r="F49" s="45"/>
      <c r="G49" s="42"/>
      <c r="J49" s="122"/>
    </row>
    <row r="50" spans="1:10" x14ac:dyDescent="0.2">
      <c r="C50" s="44"/>
      <c r="D50" s="44"/>
      <c r="E50" s="45"/>
      <c r="F50" s="45"/>
      <c r="G50" s="42"/>
      <c r="J50" s="122"/>
    </row>
    <row r="51" spans="1:10" x14ac:dyDescent="0.2">
      <c r="C51" s="45"/>
      <c r="D51" s="45"/>
      <c r="E51" s="45"/>
      <c r="F51" s="45"/>
      <c r="G51" s="252">
        <f>SUM(G41:G50)</f>
        <v>0</v>
      </c>
      <c r="J51" s="49">
        <f>G51</f>
        <v>0</v>
      </c>
    </row>
    <row r="52" spans="1:10" x14ac:dyDescent="0.2">
      <c r="B52" s="34" t="s">
        <v>198</v>
      </c>
      <c r="J52" s="122"/>
    </row>
    <row r="53" spans="1:10" x14ac:dyDescent="0.2">
      <c r="C53" s="120" t="s">
        <v>199</v>
      </c>
      <c r="G53" s="120" t="s">
        <v>197</v>
      </c>
      <c r="J53" s="122"/>
    </row>
    <row r="54" spans="1:10" x14ac:dyDescent="0.2">
      <c r="C54" s="44"/>
      <c r="D54" s="45"/>
      <c r="E54" s="45"/>
      <c r="F54" s="45"/>
      <c r="G54" s="42"/>
      <c r="J54" s="122"/>
    </row>
    <row r="55" spans="1:10" x14ac:dyDescent="0.2">
      <c r="C55" s="44"/>
      <c r="D55" s="45"/>
      <c r="E55" s="45"/>
      <c r="F55" s="45"/>
      <c r="G55" s="41"/>
      <c r="J55" s="122"/>
    </row>
    <row r="56" spans="1:10" x14ac:dyDescent="0.2">
      <c r="C56" s="45"/>
      <c r="D56" s="45"/>
      <c r="E56" s="45"/>
      <c r="F56" s="45"/>
      <c r="G56" s="252">
        <f>SUM(G54:G55)</f>
        <v>0</v>
      </c>
      <c r="J56" s="49">
        <f>G56</f>
        <v>0</v>
      </c>
    </row>
    <row r="57" spans="1:10" x14ac:dyDescent="0.2">
      <c r="J57" s="49"/>
    </row>
    <row r="58" spans="1:10" ht="13.5" thickBot="1" x14ac:dyDescent="0.25">
      <c r="B58" s="34" t="s">
        <v>200</v>
      </c>
      <c r="J58" s="127">
        <f>J38+J51-J56</f>
        <v>0</v>
      </c>
    </row>
    <row r="59" spans="1:10" ht="13.5" thickTop="1" x14ac:dyDescent="0.2"/>
    <row r="61" spans="1:10" x14ac:dyDescent="0.2">
      <c r="A61" s="34" t="s">
        <v>201</v>
      </c>
      <c r="B61" s="46"/>
      <c r="C61" s="46"/>
      <c r="D61" s="46"/>
      <c r="E61" s="46"/>
      <c r="F61" s="120" t="s">
        <v>202</v>
      </c>
    </row>
    <row r="62" spans="1:10" x14ac:dyDescent="0.2">
      <c r="B62" s="123"/>
      <c r="C62" s="123" t="s">
        <v>203</v>
      </c>
      <c r="D62" s="123"/>
      <c r="E62" s="123"/>
      <c r="F62" s="120"/>
    </row>
    <row r="64" spans="1:10" x14ac:dyDescent="0.2">
      <c r="A64" s="34" t="s">
        <v>208</v>
      </c>
      <c r="C64" s="123"/>
      <c r="D64" s="46"/>
      <c r="E64" s="46"/>
      <c r="F64" s="120" t="s">
        <v>205</v>
      </c>
    </row>
    <row r="65" spans="1:6" x14ac:dyDescent="0.2">
      <c r="C65" s="123"/>
      <c r="D65" s="123"/>
      <c r="E65" s="123"/>
      <c r="F65" s="120"/>
    </row>
    <row r="66" spans="1:6" x14ac:dyDescent="0.2">
      <c r="A66" s="34" t="s">
        <v>206</v>
      </c>
      <c r="F66" s="120" t="s">
        <v>202</v>
      </c>
    </row>
    <row r="68" spans="1:6" x14ac:dyDescent="0.2">
      <c r="A68" s="34" t="s">
        <v>201</v>
      </c>
      <c r="B68" s="46"/>
      <c r="C68" s="46"/>
      <c r="D68" s="46"/>
      <c r="E68" s="46"/>
      <c r="F68" s="120" t="s">
        <v>202</v>
      </c>
    </row>
    <row r="69" spans="1:6" x14ac:dyDescent="0.2">
      <c r="B69" s="123"/>
      <c r="C69" s="123" t="s">
        <v>207</v>
      </c>
      <c r="D69" s="123"/>
      <c r="E69" s="123"/>
      <c r="F69" s="120"/>
    </row>
  </sheetData>
  <sheetProtection sheet="1" objects="1" scenarios="1" selectLockedCells="1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BF9D9-41E3-47F0-A768-54A0786850FC}">
  <sheetPr>
    <tabColor theme="9" tint="0.59999389629810485"/>
    <pageSetUpPr fitToPage="1"/>
  </sheetPr>
  <dimension ref="A1:K69"/>
  <sheetViews>
    <sheetView workbookViewId="0">
      <selection activeCell="X26" sqref="X26"/>
    </sheetView>
  </sheetViews>
  <sheetFormatPr defaultColWidth="8.85546875" defaultRowHeight="12.75" x14ac:dyDescent="0.2"/>
  <cols>
    <col min="1" max="1" width="10.5703125" style="34" customWidth="1"/>
    <col min="2" max="3" width="8.85546875" style="34"/>
    <col min="4" max="4" width="10.140625" style="34" bestFit="1" customWidth="1"/>
    <col min="5" max="16384" width="8.85546875" style="34"/>
  </cols>
  <sheetData>
    <row r="1" spans="1:11" x14ac:dyDescent="0.2">
      <c r="A1" s="114" t="s">
        <v>54</v>
      </c>
      <c r="B1" s="51">
        <f>'CB1.1 Summ of Recpts and Paymts'!B1</f>
        <v>0</v>
      </c>
    </row>
    <row r="2" spans="1:11" x14ac:dyDescent="0.2">
      <c r="D2" s="114" t="str">
        <f>"Treasurer's Monthly Report for July "&amp;Instructions!$C$9</f>
        <v xml:space="preserve">Treasurer's Monthly Report for July </v>
      </c>
      <c r="H2" s="115"/>
    </row>
    <row r="4" spans="1:11" x14ac:dyDescent="0.2">
      <c r="A4" s="116" t="s">
        <v>171</v>
      </c>
    </row>
    <row r="6" spans="1:11" ht="25.5" x14ac:dyDescent="0.2">
      <c r="D6" s="117" t="s">
        <v>172</v>
      </c>
      <c r="E6" s="117" t="s">
        <v>173</v>
      </c>
      <c r="F6" s="117" t="s">
        <v>174</v>
      </c>
      <c r="G6" s="117" t="s">
        <v>175</v>
      </c>
      <c r="H6" s="117" t="s">
        <v>176</v>
      </c>
      <c r="I6" s="117" t="s">
        <v>177</v>
      </c>
      <c r="J6" s="117" t="s">
        <v>178</v>
      </c>
      <c r="K6" s="118"/>
    </row>
    <row r="7" spans="1:11" x14ac:dyDescent="0.2">
      <c r="B7" s="34" t="s">
        <v>179</v>
      </c>
      <c r="D7" s="48">
        <f>'JUN TR'!D11</f>
        <v>0</v>
      </c>
      <c r="E7" s="48">
        <f>'JUN TR'!E11</f>
        <v>0</v>
      </c>
      <c r="F7" s="48">
        <f>'JUN TR'!F11</f>
        <v>0</v>
      </c>
      <c r="G7" s="48">
        <f>'JUN TR'!G11</f>
        <v>0</v>
      </c>
      <c r="H7" s="48">
        <f>'JUN TR'!H11</f>
        <v>0</v>
      </c>
      <c r="I7" s="48">
        <f>'JUN TR'!I11</f>
        <v>0</v>
      </c>
      <c r="J7" s="49">
        <f>SUM(D7:I7)</f>
        <v>0</v>
      </c>
    </row>
    <row r="8" spans="1:11" x14ac:dyDescent="0.2">
      <c r="B8" s="34" t="s">
        <v>180</v>
      </c>
      <c r="D8" s="125">
        <f>'CB1.1 Summ of Recpts and Paymts'!S13-SUM(E8:I8)</f>
        <v>0</v>
      </c>
      <c r="E8" s="126">
        <f>'CB1.1 Summ of Recpts and Paymts'!D13</f>
        <v>0</v>
      </c>
      <c r="F8" s="125">
        <f>'CB1.1 Summ of Recpts and Paymts'!L13</f>
        <v>0</v>
      </c>
      <c r="G8" s="125">
        <f>'CB1.1 Summ of Recpts and Paymts'!M13</f>
        <v>0</v>
      </c>
      <c r="H8" s="125">
        <f>'CB1.1 Summ of Recpts and Paymts'!N13</f>
        <v>0</v>
      </c>
      <c r="I8" s="125">
        <f>'CB1.1 Summ of Recpts and Paymts'!O13</f>
        <v>0</v>
      </c>
      <c r="J8" s="125">
        <f>SUM(D8:I8)</f>
        <v>0</v>
      </c>
    </row>
    <row r="9" spans="1:11" x14ac:dyDescent="0.2">
      <c r="D9" s="49">
        <f>SUM(D7:D8)</f>
        <v>0</v>
      </c>
      <c r="E9" s="49">
        <f t="shared" ref="E9:J9" si="0">SUM(E7:E8)</f>
        <v>0</v>
      </c>
      <c r="F9" s="49">
        <f t="shared" si="0"/>
        <v>0</v>
      </c>
      <c r="G9" s="49">
        <f t="shared" si="0"/>
        <v>0</v>
      </c>
      <c r="H9" s="49">
        <f t="shared" si="0"/>
        <v>0</v>
      </c>
      <c r="I9" s="49">
        <f t="shared" si="0"/>
        <v>0</v>
      </c>
      <c r="J9" s="49">
        <f t="shared" si="0"/>
        <v>0</v>
      </c>
    </row>
    <row r="10" spans="1:11" x14ac:dyDescent="0.2">
      <c r="B10" s="34" t="s">
        <v>181</v>
      </c>
      <c r="D10" s="49">
        <f>'CB1.1 Summ of Recpts and Paymts'!S32-SUM(E10:I10)</f>
        <v>0</v>
      </c>
      <c r="E10" s="49">
        <f>'CB1.1 Summ of Recpts and Paymts'!D32</f>
        <v>0</v>
      </c>
      <c r="F10" s="49">
        <f>'CB1.1 Summ of Recpts and Paymts'!L32</f>
        <v>0</v>
      </c>
      <c r="G10" s="49">
        <f>'CB1.1 Summ of Recpts and Paymts'!M32</f>
        <v>0</v>
      </c>
      <c r="H10" s="49">
        <f>'CB1.1 Summ of Recpts and Paymts'!N32</f>
        <v>0</v>
      </c>
      <c r="I10" s="49">
        <f>'CB1.1 Summ of Recpts and Paymts'!O32</f>
        <v>0</v>
      </c>
      <c r="J10" s="49">
        <f>SUM(D10:I10)</f>
        <v>0</v>
      </c>
    </row>
    <row r="11" spans="1:11" ht="13.5" thickBot="1" x14ac:dyDescent="0.25">
      <c r="B11" s="34" t="s">
        <v>182</v>
      </c>
      <c r="D11" s="127">
        <f>D9-D10</f>
        <v>0</v>
      </c>
      <c r="E11" s="127">
        <f t="shared" ref="E11:J11" si="1">E9-E10</f>
        <v>0</v>
      </c>
      <c r="F11" s="127">
        <f t="shared" si="1"/>
        <v>0</v>
      </c>
      <c r="G11" s="127">
        <f t="shared" si="1"/>
        <v>0</v>
      </c>
      <c r="H11" s="127">
        <f t="shared" si="1"/>
        <v>0</v>
      </c>
      <c r="I11" s="127">
        <f t="shared" si="1"/>
        <v>0</v>
      </c>
      <c r="J11" s="127">
        <f t="shared" si="1"/>
        <v>0</v>
      </c>
    </row>
    <row r="12" spans="1:11" ht="13.5" thickTop="1" x14ac:dyDescent="0.2"/>
    <row r="14" spans="1:11" x14ac:dyDescent="0.2">
      <c r="A14" s="116" t="s">
        <v>183</v>
      </c>
      <c r="I14" s="120" t="s">
        <v>184</v>
      </c>
      <c r="J14" s="120" t="s">
        <v>185</v>
      </c>
    </row>
    <row r="15" spans="1:11" x14ac:dyDescent="0.2">
      <c r="B15" s="34" t="s">
        <v>179</v>
      </c>
      <c r="I15" s="49">
        <f>'JUN TR'!I22</f>
        <v>0</v>
      </c>
      <c r="J15" s="49">
        <f>'JAN TR'!J15</f>
        <v>0</v>
      </c>
    </row>
    <row r="16" spans="1:11" x14ac:dyDescent="0.2">
      <c r="B16" s="34" t="s">
        <v>186</v>
      </c>
      <c r="I16" s="49"/>
      <c r="J16" s="49"/>
    </row>
    <row r="17" spans="1:10" x14ac:dyDescent="0.2">
      <c r="B17" s="121" t="s">
        <v>216</v>
      </c>
      <c r="I17" s="49">
        <f>'CB1.1 Summ of Recpts and Paymts'!K32</f>
        <v>0</v>
      </c>
      <c r="J17" s="49">
        <f>'JUN TR'!J17+'JUL TR'!I17</f>
        <v>0</v>
      </c>
    </row>
    <row r="18" spans="1:10" x14ac:dyDescent="0.2">
      <c r="B18" s="34" t="s">
        <v>187</v>
      </c>
      <c r="I18" s="43"/>
      <c r="J18" s="125">
        <f>'JUN TR'!J18+'JUL TR'!I18</f>
        <v>0</v>
      </c>
    </row>
    <row r="19" spans="1:10" x14ac:dyDescent="0.2">
      <c r="I19" s="49">
        <f>SUM(I15:I18)</f>
        <v>0</v>
      </c>
      <c r="J19" s="49">
        <f>SUM(J15:J18)</f>
        <v>0</v>
      </c>
    </row>
    <row r="20" spans="1:10" x14ac:dyDescent="0.2">
      <c r="B20" s="34" t="s">
        <v>188</v>
      </c>
      <c r="I20" s="49"/>
      <c r="J20" s="49"/>
    </row>
    <row r="21" spans="1:10" x14ac:dyDescent="0.2">
      <c r="B21" s="121" t="s">
        <v>219</v>
      </c>
      <c r="I21" s="49">
        <f>'CB1.1 Summ of Recpts and Paymts'!K13</f>
        <v>0</v>
      </c>
      <c r="J21" s="49">
        <f>'JUN TR'!J21+'JUL TR'!I21</f>
        <v>0</v>
      </c>
    </row>
    <row r="22" spans="1:10" ht="13.5" thickBot="1" x14ac:dyDescent="0.25">
      <c r="B22" s="34" t="s">
        <v>182</v>
      </c>
      <c r="I22" s="127">
        <f>I19-I21</f>
        <v>0</v>
      </c>
      <c r="J22" s="127">
        <f>J19-J21</f>
        <v>0</v>
      </c>
    </row>
    <row r="23" spans="1:10" ht="13.5" thickTop="1" x14ac:dyDescent="0.2"/>
    <row r="24" spans="1:10" x14ac:dyDescent="0.2">
      <c r="A24" s="116" t="s">
        <v>189</v>
      </c>
      <c r="I24" s="120" t="s">
        <v>184</v>
      </c>
      <c r="J24" s="120" t="s">
        <v>185</v>
      </c>
    </row>
    <row r="25" spans="1:10" x14ac:dyDescent="0.2">
      <c r="B25" s="34" t="s">
        <v>179</v>
      </c>
      <c r="I25" s="49">
        <f>'JUN TR'!I32</f>
        <v>0</v>
      </c>
      <c r="J25" s="49">
        <f>'JAN TR'!J25</f>
        <v>0</v>
      </c>
    </row>
    <row r="26" spans="1:10" x14ac:dyDescent="0.2">
      <c r="B26" s="34" t="s">
        <v>186</v>
      </c>
      <c r="I26" s="49"/>
      <c r="J26" s="49"/>
    </row>
    <row r="27" spans="1:10" x14ac:dyDescent="0.2">
      <c r="B27" s="121" t="s">
        <v>220</v>
      </c>
      <c r="I27" s="49">
        <f>'CB1.1 Summ of Recpts and Paymts'!J13</f>
        <v>0</v>
      </c>
      <c r="J27" s="49">
        <f>'JUN TR'!J27+'JUL TR'!I27</f>
        <v>0</v>
      </c>
    </row>
    <row r="28" spans="1:10" x14ac:dyDescent="0.2">
      <c r="B28" s="34" t="s">
        <v>187</v>
      </c>
      <c r="I28" s="43"/>
      <c r="J28" s="125">
        <f>'JUN TR'!J28+'JUL TR'!I28</f>
        <v>0</v>
      </c>
    </row>
    <row r="29" spans="1:10" x14ac:dyDescent="0.2">
      <c r="I29" s="49">
        <f>SUM(I25:I28)</f>
        <v>0</v>
      </c>
      <c r="J29" s="49">
        <f>SUM(J25:J28)</f>
        <v>0</v>
      </c>
    </row>
    <row r="30" spans="1:10" x14ac:dyDescent="0.2">
      <c r="B30" s="34" t="s">
        <v>188</v>
      </c>
      <c r="I30" s="49"/>
      <c r="J30" s="49"/>
    </row>
    <row r="31" spans="1:10" x14ac:dyDescent="0.2">
      <c r="B31" s="121" t="s">
        <v>221</v>
      </c>
      <c r="I31" s="49">
        <f>'CB1.1 Summ of Recpts and Paymts'!J32</f>
        <v>0</v>
      </c>
      <c r="J31" s="49">
        <f>'JUN TR'!J31+'JUL TR'!I31</f>
        <v>0</v>
      </c>
    </row>
    <row r="32" spans="1:10" ht="13.5" thickBot="1" x14ac:dyDescent="0.25">
      <c r="B32" s="34" t="s">
        <v>182</v>
      </c>
      <c r="I32" s="127">
        <f>I29-I31</f>
        <v>0</v>
      </c>
      <c r="J32" s="127">
        <f>J29-J31</f>
        <v>0</v>
      </c>
    </row>
    <row r="33" spans="1:10" ht="13.5" thickTop="1" x14ac:dyDescent="0.2"/>
    <row r="34" spans="1:10" x14ac:dyDescent="0.2">
      <c r="A34" s="116" t="s">
        <v>190</v>
      </c>
      <c r="J34" s="120" t="s">
        <v>191</v>
      </c>
    </row>
    <row r="35" spans="1:10" x14ac:dyDescent="0.2">
      <c r="B35" s="34" t="s">
        <v>192</v>
      </c>
      <c r="J35" s="49">
        <f>'JUN TR'!J38</f>
        <v>0</v>
      </c>
    </row>
    <row r="36" spans="1:10" x14ac:dyDescent="0.2">
      <c r="B36" s="121" t="s">
        <v>226</v>
      </c>
      <c r="J36" s="49">
        <f>J8</f>
        <v>0</v>
      </c>
    </row>
    <row r="37" spans="1:10" x14ac:dyDescent="0.2">
      <c r="B37" s="121" t="s">
        <v>224</v>
      </c>
      <c r="J37" s="49">
        <f>J10</f>
        <v>0</v>
      </c>
    </row>
    <row r="38" spans="1:10" ht="13.5" thickBot="1" x14ac:dyDescent="0.25">
      <c r="B38" s="34" t="s">
        <v>193</v>
      </c>
      <c r="J38" s="127">
        <f>J35+J36-J37</f>
        <v>0</v>
      </c>
    </row>
    <row r="39" spans="1:10" ht="13.5" thickTop="1" x14ac:dyDescent="0.2">
      <c r="B39" s="34" t="s">
        <v>194</v>
      </c>
      <c r="J39" s="122"/>
    </row>
    <row r="40" spans="1:10" x14ac:dyDescent="0.2">
      <c r="C40" s="120" t="s">
        <v>195</v>
      </c>
      <c r="D40" s="34" t="s">
        <v>196</v>
      </c>
      <c r="G40" s="120" t="s">
        <v>197</v>
      </c>
      <c r="J40" s="122"/>
    </row>
    <row r="41" spans="1:10" x14ac:dyDescent="0.2">
      <c r="C41" s="44"/>
      <c r="D41" s="44"/>
      <c r="E41" s="45"/>
      <c r="F41" s="45"/>
      <c r="G41" s="42"/>
      <c r="J41" s="122"/>
    </row>
    <row r="42" spans="1:10" x14ac:dyDescent="0.2">
      <c r="C42" s="44"/>
      <c r="D42" s="44"/>
      <c r="E42" s="45"/>
      <c r="F42" s="45"/>
      <c r="G42" s="42"/>
      <c r="J42" s="122"/>
    </row>
    <row r="43" spans="1:10" x14ac:dyDescent="0.2">
      <c r="C43" s="44"/>
      <c r="D43" s="44"/>
      <c r="E43" s="45"/>
      <c r="F43" s="45"/>
      <c r="G43" s="42"/>
      <c r="J43" s="122"/>
    </row>
    <row r="44" spans="1:10" x14ac:dyDescent="0.2">
      <c r="C44" s="44"/>
      <c r="D44" s="44"/>
      <c r="E44" s="45"/>
      <c r="F44" s="45"/>
      <c r="G44" s="42"/>
      <c r="J44" s="122"/>
    </row>
    <row r="45" spans="1:10" x14ac:dyDescent="0.2">
      <c r="C45" s="44"/>
      <c r="D45" s="44"/>
      <c r="E45" s="45"/>
      <c r="F45" s="45"/>
      <c r="G45" s="42"/>
      <c r="J45" s="122"/>
    </row>
    <row r="46" spans="1:10" x14ac:dyDescent="0.2">
      <c r="C46" s="44"/>
      <c r="D46" s="44"/>
      <c r="E46" s="45"/>
      <c r="F46" s="45"/>
      <c r="G46" s="42"/>
      <c r="J46" s="122"/>
    </row>
    <row r="47" spans="1:10" x14ac:dyDescent="0.2">
      <c r="C47" s="44"/>
      <c r="D47" s="44"/>
      <c r="E47" s="45"/>
      <c r="F47" s="45"/>
      <c r="G47" s="42"/>
      <c r="J47" s="122"/>
    </row>
    <row r="48" spans="1:10" x14ac:dyDescent="0.2">
      <c r="C48" s="44"/>
      <c r="D48" s="44"/>
      <c r="E48" s="45"/>
      <c r="F48" s="45"/>
      <c r="G48" s="42"/>
      <c r="J48" s="122"/>
    </row>
    <row r="49" spans="1:10" x14ac:dyDescent="0.2">
      <c r="C49" s="44"/>
      <c r="D49" s="44"/>
      <c r="E49" s="45"/>
      <c r="F49" s="45"/>
      <c r="G49" s="42"/>
      <c r="J49" s="122"/>
    </row>
    <row r="50" spans="1:10" x14ac:dyDescent="0.2">
      <c r="C50" s="44"/>
      <c r="D50" s="44"/>
      <c r="E50" s="45"/>
      <c r="F50" s="45"/>
      <c r="G50" s="42"/>
      <c r="J50" s="122"/>
    </row>
    <row r="51" spans="1:10" x14ac:dyDescent="0.2">
      <c r="C51" s="45"/>
      <c r="D51" s="45"/>
      <c r="E51" s="45"/>
      <c r="F51" s="45"/>
      <c r="G51" s="252">
        <f>SUM(G41:G50)</f>
        <v>0</v>
      </c>
      <c r="J51" s="49">
        <f>G51</f>
        <v>0</v>
      </c>
    </row>
    <row r="52" spans="1:10" x14ac:dyDescent="0.2">
      <c r="B52" s="34" t="s">
        <v>198</v>
      </c>
      <c r="J52" s="122"/>
    </row>
    <row r="53" spans="1:10" x14ac:dyDescent="0.2">
      <c r="C53" s="120" t="s">
        <v>199</v>
      </c>
      <c r="G53" s="120" t="s">
        <v>197</v>
      </c>
      <c r="J53" s="122"/>
    </row>
    <row r="54" spans="1:10" x14ac:dyDescent="0.2">
      <c r="C54" s="44"/>
      <c r="D54" s="45"/>
      <c r="E54" s="45"/>
      <c r="F54" s="45"/>
      <c r="G54" s="42"/>
      <c r="J54" s="122"/>
    </row>
    <row r="55" spans="1:10" x14ac:dyDescent="0.2">
      <c r="C55" s="44"/>
      <c r="D55" s="45"/>
      <c r="E55" s="45"/>
      <c r="F55" s="45"/>
      <c r="G55" s="41"/>
      <c r="J55" s="122"/>
    </row>
    <row r="56" spans="1:10" x14ac:dyDescent="0.2">
      <c r="C56" s="45"/>
      <c r="D56" s="45"/>
      <c r="E56" s="45"/>
      <c r="F56" s="45"/>
      <c r="G56" s="252">
        <f>SUM(G54:G55)</f>
        <v>0</v>
      </c>
      <c r="J56" s="49">
        <f>G56</f>
        <v>0</v>
      </c>
    </row>
    <row r="57" spans="1:10" x14ac:dyDescent="0.2">
      <c r="J57" s="49"/>
    </row>
    <row r="58" spans="1:10" ht="13.5" thickBot="1" x14ac:dyDescent="0.25">
      <c r="B58" s="34" t="s">
        <v>200</v>
      </c>
      <c r="J58" s="127">
        <f>J38+J51-J56</f>
        <v>0</v>
      </c>
    </row>
    <row r="59" spans="1:10" ht="13.5" thickTop="1" x14ac:dyDescent="0.2"/>
    <row r="61" spans="1:10" x14ac:dyDescent="0.2">
      <c r="A61" s="34" t="s">
        <v>201</v>
      </c>
      <c r="B61" s="46"/>
      <c r="C61" s="46"/>
      <c r="D61" s="46"/>
      <c r="E61" s="46"/>
      <c r="F61" s="120" t="s">
        <v>202</v>
      </c>
    </row>
    <row r="62" spans="1:10" x14ac:dyDescent="0.2">
      <c r="B62" s="123"/>
      <c r="C62" s="123" t="s">
        <v>203</v>
      </c>
      <c r="D62" s="123"/>
      <c r="E62" s="123"/>
      <c r="F62" s="120"/>
    </row>
    <row r="64" spans="1:10" x14ac:dyDescent="0.2">
      <c r="A64" s="34" t="s">
        <v>208</v>
      </c>
      <c r="C64" s="123"/>
      <c r="D64" s="46"/>
      <c r="E64" s="46"/>
      <c r="F64" s="120" t="s">
        <v>205</v>
      </c>
    </row>
    <row r="65" spans="1:6" x14ac:dyDescent="0.2">
      <c r="C65" s="123"/>
      <c r="D65" s="123"/>
      <c r="E65" s="123"/>
      <c r="F65" s="120"/>
    </row>
    <row r="66" spans="1:6" x14ac:dyDescent="0.2">
      <c r="A66" s="34" t="s">
        <v>206</v>
      </c>
      <c r="F66" s="120" t="s">
        <v>202</v>
      </c>
    </row>
    <row r="68" spans="1:6" x14ac:dyDescent="0.2">
      <c r="A68" s="34" t="s">
        <v>201</v>
      </c>
      <c r="B68" s="46"/>
      <c r="C68" s="46"/>
      <c r="D68" s="46"/>
      <c r="E68" s="46"/>
      <c r="F68" s="120" t="s">
        <v>202</v>
      </c>
    </row>
    <row r="69" spans="1:6" x14ac:dyDescent="0.2">
      <c r="B69" s="123"/>
      <c r="C69" s="123" t="s">
        <v>207</v>
      </c>
      <c r="D69" s="123"/>
      <c r="E69" s="123"/>
      <c r="F69" s="120"/>
    </row>
  </sheetData>
  <sheetProtection sheet="1" objects="1" scenarios="1" selectLockedCells="1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C469B-B5F8-4561-877D-ADD6436A4100}">
  <sheetPr>
    <tabColor rgb="FF66FFFF"/>
    <pageSetUpPr fitToPage="1"/>
  </sheetPr>
  <dimension ref="A1:U44"/>
  <sheetViews>
    <sheetView workbookViewId="0">
      <selection activeCell="X26" sqref="X26"/>
    </sheetView>
  </sheetViews>
  <sheetFormatPr defaultColWidth="8.85546875" defaultRowHeight="12.75" x14ac:dyDescent="0.2"/>
  <cols>
    <col min="1" max="1" width="10.5703125" style="10" customWidth="1"/>
    <col min="2" max="15" width="8.5703125" style="85" customWidth="1"/>
    <col min="16" max="16" width="10.5703125" style="85" customWidth="1"/>
    <col min="17" max="17" width="9.5703125" style="85" customWidth="1"/>
    <col min="18" max="18" width="9.85546875" style="85" bestFit="1" customWidth="1"/>
    <col min="19" max="19" width="9.5703125" style="85" customWidth="1"/>
    <col min="20" max="20" width="8.5703125" style="10" customWidth="1"/>
    <col min="21" max="16384" width="8.85546875" style="10"/>
  </cols>
  <sheetData>
    <row r="1" spans="1:21" x14ac:dyDescent="0.2">
      <c r="A1" s="84" t="s">
        <v>54</v>
      </c>
      <c r="B1" s="18">
        <f>Instructions!C8</f>
        <v>0</v>
      </c>
    </row>
    <row r="2" spans="1:21" x14ac:dyDescent="0.2">
      <c r="A2" s="84" t="s">
        <v>78</v>
      </c>
      <c r="B2" s="18">
        <f>Instructions!C7</f>
        <v>0</v>
      </c>
      <c r="G2" s="244" t="str">
        <f>"Income and Expenditure Account for Period ended 31st March "&amp;Instructions!$C$9</f>
        <v xml:space="preserve">Income and Expenditure Account for Period ended 31st March </v>
      </c>
      <c r="O2" s="86"/>
    </row>
    <row r="3" spans="1:21" x14ac:dyDescent="0.2">
      <c r="A3" s="84"/>
      <c r="B3" s="18"/>
      <c r="G3" s="18"/>
    </row>
    <row r="4" spans="1:21" x14ac:dyDescent="0.2">
      <c r="A4" s="87" t="s">
        <v>215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</row>
    <row r="5" spans="1:21" x14ac:dyDescent="0.2">
      <c r="A5" s="89">
        <v>1</v>
      </c>
      <c r="B5" s="90">
        <v>4</v>
      </c>
      <c r="C5" s="90">
        <v>5</v>
      </c>
      <c r="D5" s="90">
        <v>6</v>
      </c>
      <c r="E5" s="90">
        <v>7</v>
      </c>
      <c r="F5" s="90">
        <v>8</v>
      </c>
      <c r="G5" s="90">
        <v>9</v>
      </c>
      <c r="H5" s="90">
        <v>10</v>
      </c>
      <c r="I5" s="90">
        <v>11</v>
      </c>
      <c r="J5" s="90">
        <v>12</v>
      </c>
      <c r="K5" s="90">
        <v>13</v>
      </c>
      <c r="L5" s="90">
        <v>14</v>
      </c>
      <c r="M5" s="90">
        <v>15</v>
      </c>
      <c r="N5" s="90">
        <v>16</v>
      </c>
      <c r="O5" s="90">
        <v>17</v>
      </c>
      <c r="P5" s="90">
        <v>18</v>
      </c>
      <c r="Q5" s="90">
        <v>19</v>
      </c>
      <c r="R5" s="90">
        <v>20</v>
      </c>
      <c r="S5" s="90">
        <v>21</v>
      </c>
      <c r="T5" s="91"/>
    </row>
    <row r="6" spans="1:21" ht="27.75" x14ac:dyDescent="0.2">
      <c r="A6" s="36" t="s">
        <v>73</v>
      </c>
      <c r="B6" s="37" t="s">
        <v>77</v>
      </c>
      <c r="C6" s="37" t="s">
        <v>76</v>
      </c>
      <c r="D6" s="37" t="s">
        <v>41</v>
      </c>
      <c r="E6" s="37" t="s">
        <v>42</v>
      </c>
      <c r="F6" s="37" t="s">
        <v>139</v>
      </c>
      <c r="G6" s="38" t="s">
        <v>140</v>
      </c>
      <c r="H6" s="37" t="s">
        <v>43</v>
      </c>
      <c r="I6" s="92" t="s">
        <v>303</v>
      </c>
      <c r="J6" s="37" t="s">
        <v>211</v>
      </c>
      <c r="K6" s="38" t="s">
        <v>209</v>
      </c>
      <c r="L6" s="37" t="s">
        <v>497</v>
      </c>
      <c r="M6" s="37" t="s">
        <v>498</v>
      </c>
      <c r="N6" s="37" t="s">
        <v>500</v>
      </c>
      <c r="O6" s="37" t="s">
        <v>502</v>
      </c>
      <c r="P6" s="93" t="s">
        <v>304</v>
      </c>
      <c r="Q6" s="93" t="s">
        <v>305</v>
      </c>
      <c r="R6" s="37" t="s">
        <v>72</v>
      </c>
      <c r="S6" s="37" t="s">
        <v>75</v>
      </c>
      <c r="T6" s="94"/>
    </row>
    <row r="7" spans="1:21" x14ac:dyDescent="0.2">
      <c r="A7" s="240" t="str">
        <f>"Jan-"&amp;Instructions!$C$9</f>
        <v>Jan-</v>
      </c>
      <c r="B7" s="19">
        <f>'CB3 RECEIPTS JAN'!D51</f>
        <v>0</v>
      </c>
      <c r="C7" s="19">
        <f>'CB3 RECEIPTS JAN'!E51</f>
        <v>0</v>
      </c>
      <c r="D7" s="19">
        <f>'CB3 RECEIPTS JAN'!F51</f>
        <v>0</v>
      </c>
      <c r="E7" s="19">
        <f>'CB3 RECEIPTS JAN'!G51</f>
        <v>0</v>
      </c>
      <c r="F7" s="19">
        <f>'CB3 RECEIPTS JAN'!H51</f>
        <v>0</v>
      </c>
      <c r="G7" s="19">
        <f>'CB3 RECEIPTS JAN'!I51</f>
        <v>0</v>
      </c>
      <c r="H7" s="19">
        <f>'CB3 RECEIPTS JAN'!J51</f>
        <v>0</v>
      </c>
      <c r="I7" s="19">
        <f>'CB3 RECEIPTS JAN'!K51</f>
        <v>0</v>
      </c>
      <c r="J7" s="19">
        <f>'CB3 RECEIPTS JAN'!L51</f>
        <v>0</v>
      </c>
      <c r="K7" s="19">
        <f>'CB3 RECEIPTS JAN'!M51</f>
        <v>0</v>
      </c>
      <c r="L7" s="19">
        <f>'CB3 RECEIPTS JAN'!N51</f>
        <v>0</v>
      </c>
      <c r="M7" s="19">
        <f>'CB3 RECEIPTS JAN'!O51</f>
        <v>0</v>
      </c>
      <c r="N7" s="19">
        <f>'CB3 RECEIPTS JAN'!P51</f>
        <v>0</v>
      </c>
      <c r="O7" s="19">
        <f>'CB3 RECEIPTS JAN'!Q51</f>
        <v>0</v>
      </c>
      <c r="P7" s="19">
        <f>'CB3 RECEIPTS JAN'!R51</f>
        <v>0</v>
      </c>
      <c r="Q7" s="19">
        <f>'CB3 RECEIPTS JAN'!S51</f>
        <v>0</v>
      </c>
      <c r="R7" s="19">
        <f>'CB3 RECEIPTS JAN'!T51</f>
        <v>0</v>
      </c>
      <c r="S7" s="19">
        <f>'CB3 RECEIPTS JAN'!U51</f>
        <v>0</v>
      </c>
      <c r="T7" s="95"/>
      <c r="U7" s="95"/>
    </row>
    <row r="8" spans="1:21" x14ac:dyDescent="0.2">
      <c r="A8" s="240" t="str">
        <f>"Feb-"&amp;Instructions!$C$9</f>
        <v>Feb-</v>
      </c>
      <c r="B8" s="19">
        <f>'CB3 RECEIPTS FEB'!D51</f>
        <v>0</v>
      </c>
      <c r="C8" s="19">
        <f>'CB3 RECEIPTS FEB'!E51</f>
        <v>0</v>
      </c>
      <c r="D8" s="19">
        <f>'CB3 RECEIPTS FEB'!F51</f>
        <v>0</v>
      </c>
      <c r="E8" s="19">
        <f>'CB3 RECEIPTS FEB'!G51</f>
        <v>0</v>
      </c>
      <c r="F8" s="19">
        <f>'CB3 RECEIPTS FEB'!H51</f>
        <v>0</v>
      </c>
      <c r="G8" s="19">
        <f>'CB3 RECEIPTS FEB'!I51</f>
        <v>0</v>
      </c>
      <c r="H8" s="19">
        <f>'CB3 RECEIPTS FEB'!J51</f>
        <v>0</v>
      </c>
      <c r="I8" s="19">
        <f>'CB3 RECEIPTS FEB'!K51</f>
        <v>0</v>
      </c>
      <c r="J8" s="19">
        <f>'CB3 RECEIPTS FEB'!L51</f>
        <v>0</v>
      </c>
      <c r="K8" s="19">
        <f>'CB3 RECEIPTS FEB'!M51</f>
        <v>0</v>
      </c>
      <c r="L8" s="19">
        <f>'CB3 RECEIPTS FEB'!N51</f>
        <v>0</v>
      </c>
      <c r="M8" s="19">
        <f>'CB3 RECEIPTS FEB'!O51</f>
        <v>0</v>
      </c>
      <c r="N8" s="19">
        <f>'CB3 RECEIPTS FEB'!P51</f>
        <v>0</v>
      </c>
      <c r="O8" s="19">
        <f>'CB3 RECEIPTS FEB'!Q51</f>
        <v>0</v>
      </c>
      <c r="P8" s="19">
        <f>'CB3 RECEIPTS FEB'!R51</f>
        <v>0</v>
      </c>
      <c r="Q8" s="19">
        <f>'CB3 RECEIPTS FEB'!S51</f>
        <v>0</v>
      </c>
      <c r="R8" s="19">
        <f>'CB3 RECEIPTS FEB'!T51</f>
        <v>0</v>
      </c>
      <c r="S8" s="19">
        <f>'CB3 RECEIPTS FEB'!U51</f>
        <v>0</v>
      </c>
      <c r="T8" s="8"/>
    </row>
    <row r="9" spans="1:21" x14ac:dyDescent="0.2">
      <c r="A9" s="240" t="str">
        <f>"Mar-"&amp;Instructions!$C$9</f>
        <v>Mar-</v>
      </c>
      <c r="B9" s="19">
        <f>'CB3 RECEIPTS MAR'!D51</f>
        <v>0</v>
      </c>
      <c r="C9" s="19">
        <f>'CB3 RECEIPTS MAR'!E51</f>
        <v>0</v>
      </c>
      <c r="D9" s="19">
        <f>'CB3 RECEIPTS MAR'!F51</f>
        <v>0</v>
      </c>
      <c r="E9" s="19">
        <f>'CB3 RECEIPTS MAR'!G51</f>
        <v>0</v>
      </c>
      <c r="F9" s="19">
        <f>'CB3 RECEIPTS MAR'!H51</f>
        <v>0</v>
      </c>
      <c r="G9" s="19">
        <f>'CB3 RECEIPTS MAR'!I51</f>
        <v>0</v>
      </c>
      <c r="H9" s="19">
        <f>'CB3 RECEIPTS MAR'!J51</f>
        <v>0</v>
      </c>
      <c r="I9" s="19">
        <f>'CB3 RECEIPTS MAR'!K51</f>
        <v>0</v>
      </c>
      <c r="J9" s="19">
        <f>'CB3 RECEIPTS MAR'!L51</f>
        <v>0</v>
      </c>
      <c r="K9" s="19">
        <f>'CB3 RECEIPTS MAR'!M51</f>
        <v>0</v>
      </c>
      <c r="L9" s="19">
        <f>'CB3 RECEIPTS MAR'!N51</f>
        <v>0</v>
      </c>
      <c r="M9" s="19">
        <f>'CB3 RECEIPTS MAR'!O51</f>
        <v>0</v>
      </c>
      <c r="N9" s="19">
        <f>'CB3 RECEIPTS MAR'!P51</f>
        <v>0</v>
      </c>
      <c r="O9" s="19">
        <f>'CB3 RECEIPTS MAR'!Q51</f>
        <v>0</v>
      </c>
      <c r="P9" s="19">
        <f>'CB3 RECEIPTS MAR'!R51</f>
        <v>0</v>
      </c>
      <c r="Q9" s="19">
        <f>'CB3 RECEIPTS MAR'!S51</f>
        <v>0</v>
      </c>
      <c r="R9" s="19">
        <f>'CB3 RECEIPTS MAR'!T51</f>
        <v>0</v>
      </c>
      <c r="S9" s="19">
        <f>'CB3 RECEIPTS MAR'!U51</f>
        <v>0</v>
      </c>
      <c r="T9" s="8"/>
    </row>
    <row r="10" spans="1:21" x14ac:dyDescent="0.2">
      <c r="A10" s="240" t="str">
        <f>"Apr-"&amp;Instructions!$C$9</f>
        <v>Apr-</v>
      </c>
      <c r="B10" s="19">
        <f>'CB3 RECEIPTS APR'!D51</f>
        <v>0</v>
      </c>
      <c r="C10" s="19">
        <f>'CB3 RECEIPTS APR'!E51</f>
        <v>0</v>
      </c>
      <c r="D10" s="19">
        <f>'CB3 RECEIPTS APR'!F51</f>
        <v>0</v>
      </c>
      <c r="E10" s="19">
        <f>'CB3 RECEIPTS APR'!G51</f>
        <v>0</v>
      </c>
      <c r="F10" s="19">
        <f>'CB3 RECEIPTS APR'!H51</f>
        <v>0</v>
      </c>
      <c r="G10" s="19">
        <f>'CB3 RECEIPTS APR'!I51</f>
        <v>0</v>
      </c>
      <c r="H10" s="19">
        <f>'CB3 RECEIPTS APR'!J51</f>
        <v>0</v>
      </c>
      <c r="I10" s="19">
        <f>'CB3 RECEIPTS APR'!K51</f>
        <v>0</v>
      </c>
      <c r="J10" s="19">
        <f>'CB3 RECEIPTS APR'!L51</f>
        <v>0</v>
      </c>
      <c r="K10" s="19">
        <f>'CB3 RECEIPTS APR'!M51</f>
        <v>0</v>
      </c>
      <c r="L10" s="19">
        <f>'CB3 RECEIPTS APR'!N51</f>
        <v>0</v>
      </c>
      <c r="M10" s="19">
        <f>'CB3 RECEIPTS APR'!O51</f>
        <v>0</v>
      </c>
      <c r="N10" s="19">
        <f>'CB3 RECEIPTS APR'!P51</f>
        <v>0</v>
      </c>
      <c r="O10" s="19">
        <f>'CB3 RECEIPTS APR'!Q51</f>
        <v>0</v>
      </c>
      <c r="P10" s="19">
        <f>'CB3 RECEIPTS APR'!R51</f>
        <v>0</v>
      </c>
      <c r="Q10" s="19">
        <f>'CB3 RECEIPTS APR'!S51</f>
        <v>0</v>
      </c>
      <c r="R10" s="19">
        <f>'CB3 RECEIPTS APR'!T51</f>
        <v>0</v>
      </c>
      <c r="S10" s="19">
        <f>'CB3 RECEIPTS APR'!U51</f>
        <v>0</v>
      </c>
      <c r="T10" s="8"/>
    </row>
    <row r="11" spans="1:21" x14ac:dyDescent="0.2">
      <c r="A11" s="240" t="str">
        <f>"May-"&amp;Instructions!$C$9</f>
        <v>May-</v>
      </c>
      <c r="B11" s="19">
        <f>'CB3 RECEIPTS MAY'!D51</f>
        <v>0</v>
      </c>
      <c r="C11" s="19">
        <f>'CB3 RECEIPTS MAY'!E51</f>
        <v>0</v>
      </c>
      <c r="D11" s="19">
        <f>'CB3 RECEIPTS MAY'!F51</f>
        <v>0</v>
      </c>
      <c r="E11" s="19">
        <f>'CB3 RECEIPTS MAY'!G51</f>
        <v>0</v>
      </c>
      <c r="F11" s="19">
        <f>'CB3 RECEIPTS MAY'!H51</f>
        <v>0</v>
      </c>
      <c r="G11" s="19">
        <f>'CB3 RECEIPTS MAY'!I51</f>
        <v>0</v>
      </c>
      <c r="H11" s="19">
        <f>'CB3 RECEIPTS MAY'!J51</f>
        <v>0</v>
      </c>
      <c r="I11" s="19">
        <f>'CB3 RECEIPTS MAY'!K51</f>
        <v>0</v>
      </c>
      <c r="J11" s="19">
        <f>'CB3 RECEIPTS MAY'!L51</f>
        <v>0</v>
      </c>
      <c r="K11" s="19">
        <f>'CB3 RECEIPTS MAY'!M51</f>
        <v>0</v>
      </c>
      <c r="L11" s="19">
        <f>'CB3 RECEIPTS MAY'!N51</f>
        <v>0</v>
      </c>
      <c r="M11" s="19">
        <f>'CB3 RECEIPTS MAY'!O51</f>
        <v>0</v>
      </c>
      <c r="N11" s="19">
        <f>'CB3 RECEIPTS MAY'!P51</f>
        <v>0</v>
      </c>
      <c r="O11" s="19">
        <f>'CB3 RECEIPTS MAY'!Q51</f>
        <v>0</v>
      </c>
      <c r="P11" s="19">
        <f>'CB3 RECEIPTS MAY'!R51</f>
        <v>0</v>
      </c>
      <c r="Q11" s="19">
        <f>'CB3 RECEIPTS MAY'!S51</f>
        <v>0</v>
      </c>
      <c r="R11" s="19">
        <f>'CB3 RECEIPTS MAY'!T51</f>
        <v>0</v>
      </c>
      <c r="S11" s="19">
        <f>'CB3 RECEIPTS MAY'!U51</f>
        <v>0</v>
      </c>
      <c r="T11" s="8"/>
    </row>
    <row r="12" spans="1:21" x14ac:dyDescent="0.2">
      <c r="A12" s="240" t="str">
        <f>"Jun-"&amp;Instructions!$C$9</f>
        <v>Jun-</v>
      </c>
      <c r="B12" s="19">
        <f>'CB3 RECEIPTS JUN'!D83</f>
        <v>0</v>
      </c>
      <c r="C12" s="19">
        <f>'CB3 RECEIPTS JUN'!E83</f>
        <v>0</v>
      </c>
      <c r="D12" s="19">
        <f>'CB3 RECEIPTS JUN'!F83</f>
        <v>0</v>
      </c>
      <c r="E12" s="19">
        <f>'CB3 RECEIPTS JUN'!G83</f>
        <v>0</v>
      </c>
      <c r="F12" s="19">
        <f>'CB3 RECEIPTS JUN'!H83</f>
        <v>0</v>
      </c>
      <c r="G12" s="19">
        <f>'CB3 RECEIPTS JUN'!I83</f>
        <v>0</v>
      </c>
      <c r="H12" s="19">
        <f>'CB3 RECEIPTS JUN'!J83</f>
        <v>0</v>
      </c>
      <c r="I12" s="19">
        <f>'CB3 RECEIPTS JUN'!K83</f>
        <v>0</v>
      </c>
      <c r="J12" s="19">
        <f>'CB3 RECEIPTS JUN'!L83</f>
        <v>0</v>
      </c>
      <c r="K12" s="19">
        <f>'CB3 RECEIPTS JUN'!M83</f>
        <v>0</v>
      </c>
      <c r="L12" s="19">
        <f>'CB3 RECEIPTS JUN'!N83</f>
        <v>0</v>
      </c>
      <c r="M12" s="19">
        <f>'CB3 RECEIPTS JUN'!O83</f>
        <v>0</v>
      </c>
      <c r="N12" s="19">
        <f>'CB3 RECEIPTS JUN'!P83</f>
        <v>0</v>
      </c>
      <c r="O12" s="19">
        <f>'CB3 RECEIPTS JUN'!Q83</f>
        <v>0</v>
      </c>
      <c r="P12" s="19">
        <f>'CB3 RECEIPTS JUN'!R83</f>
        <v>0</v>
      </c>
      <c r="Q12" s="19">
        <f>'CB3 RECEIPTS JUN'!S83</f>
        <v>0</v>
      </c>
      <c r="R12" s="19">
        <f>'CB3 RECEIPTS JUN'!T83</f>
        <v>0</v>
      </c>
      <c r="S12" s="19">
        <f>'CB3 RECEIPTS JUN'!U83</f>
        <v>0</v>
      </c>
      <c r="T12" s="8"/>
    </row>
    <row r="13" spans="1:21" x14ac:dyDescent="0.2">
      <c r="A13" s="240" t="str">
        <f>"Jul-"&amp;Instructions!$C$9</f>
        <v>Jul-</v>
      </c>
      <c r="B13" s="19">
        <f>'CB3 RECEIPTS JUL'!D51</f>
        <v>0</v>
      </c>
      <c r="C13" s="19">
        <f>'CB3 RECEIPTS JUL'!E51</f>
        <v>0</v>
      </c>
      <c r="D13" s="19">
        <f>'CB3 RECEIPTS JUL'!F51</f>
        <v>0</v>
      </c>
      <c r="E13" s="19">
        <f>'CB3 RECEIPTS JUL'!G51</f>
        <v>0</v>
      </c>
      <c r="F13" s="19">
        <f>'CB3 RECEIPTS JUL'!H51</f>
        <v>0</v>
      </c>
      <c r="G13" s="19">
        <f>'CB3 RECEIPTS JUL'!I51</f>
        <v>0</v>
      </c>
      <c r="H13" s="19">
        <f>'CB3 RECEIPTS JUL'!J51</f>
        <v>0</v>
      </c>
      <c r="I13" s="19">
        <f>'CB3 RECEIPTS JUL'!K51</f>
        <v>0</v>
      </c>
      <c r="J13" s="19">
        <f>'CB3 RECEIPTS JUL'!L51</f>
        <v>0</v>
      </c>
      <c r="K13" s="19">
        <f>'CB3 RECEIPTS JUL'!M51</f>
        <v>0</v>
      </c>
      <c r="L13" s="19">
        <f>'CB3 RECEIPTS JUL'!N51</f>
        <v>0</v>
      </c>
      <c r="M13" s="19">
        <f>'CB3 RECEIPTS JUL'!O51</f>
        <v>0</v>
      </c>
      <c r="N13" s="19">
        <f>'CB3 RECEIPTS JUL'!P51</f>
        <v>0</v>
      </c>
      <c r="O13" s="19">
        <f>'CB3 RECEIPTS JUL'!Q51</f>
        <v>0</v>
      </c>
      <c r="P13" s="19">
        <f>'CB3 RECEIPTS JUL'!R51</f>
        <v>0</v>
      </c>
      <c r="Q13" s="19">
        <f>'CB3 RECEIPTS JUL'!S51</f>
        <v>0</v>
      </c>
      <c r="R13" s="19">
        <f>'CB3 RECEIPTS JUL'!T51</f>
        <v>0</v>
      </c>
      <c r="S13" s="19">
        <f>'CB3 RECEIPTS JUL'!U51</f>
        <v>0</v>
      </c>
      <c r="T13" s="8"/>
    </row>
    <row r="14" spans="1:21" x14ac:dyDescent="0.2">
      <c r="A14" s="240" t="str">
        <f>"Aug-"&amp;Instructions!$C$9</f>
        <v>Aug-</v>
      </c>
      <c r="B14" s="19">
        <f>'CB3 RECEIPTS AUG'!D125</f>
        <v>0</v>
      </c>
      <c r="C14" s="19">
        <f>'CB3 RECEIPTS AUG'!E125</f>
        <v>0</v>
      </c>
      <c r="D14" s="19">
        <f>'CB3 RECEIPTS AUG'!F125</f>
        <v>0</v>
      </c>
      <c r="E14" s="19">
        <f>'CB3 RECEIPTS AUG'!G125</f>
        <v>0</v>
      </c>
      <c r="F14" s="19">
        <f>'CB3 RECEIPTS AUG'!H125</f>
        <v>0</v>
      </c>
      <c r="G14" s="19">
        <f>'CB3 RECEIPTS AUG'!I125</f>
        <v>0</v>
      </c>
      <c r="H14" s="19">
        <f>'CB3 RECEIPTS AUG'!J125</f>
        <v>0</v>
      </c>
      <c r="I14" s="19">
        <f>'CB3 RECEIPTS AUG'!K125</f>
        <v>0</v>
      </c>
      <c r="J14" s="19">
        <f>'CB3 RECEIPTS AUG'!L125</f>
        <v>0</v>
      </c>
      <c r="K14" s="19">
        <f>'CB3 RECEIPTS AUG'!M125</f>
        <v>0</v>
      </c>
      <c r="L14" s="19">
        <f>'CB3 RECEIPTS AUG'!N125</f>
        <v>0</v>
      </c>
      <c r="M14" s="19">
        <f>'CB3 RECEIPTS AUG'!O125</f>
        <v>0</v>
      </c>
      <c r="N14" s="19">
        <f>'CB3 RECEIPTS AUG'!P125</f>
        <v>0</v>
      </c>
      <c r="O14" s="19">
        <f>'CB3 RECEIPTS AUG'!Q125</f>
        <v>0</v>
      </c>
      <c r="P14" s="19">
        <f>'CB3 RECEIPTS AUG'!R125</f>
        <v>0</v>
      </c>
      <c r="Q14" s="19">
        <f>'CB3 RECEIPTS AUG'!S125</f>
        <v>0</v>
      </c>
      <c r="R14" s="19">
        <f>'CB3 RECEIPTS AUG'!T125</f>
        <v>0</v>
      </c>
      <c r="S14" s="19">
        <f>'CB3 RECEIPTS AUG'!U125</f>
        <v>0</v>
      </c>
      <c r="T14" s="8"/>
    </row>
    <row r="15" spans="1:21" x14ac:dyDescent="0.2">
      <c r="A15" s="240" t="str">
        <f>"Sep-"&amp;Instructions!$C$9</f>
        <v>Sep-</v>
      </c>
      <c r="B15" s="19">
        <f>'CB3 RECEIPTS SEP'!D51</f>
        <v>0</v>
      </c>
      <c r="C15" s="19">
        <f>'CB3 RECEIPTS SEP'!E51</f>
        <v>0</v>
      </c>
      <c r="D15" s="19">
        <f>'CB3 RECEIPTS SEP'!F51</f>
        <v>0</v>
      </c>
      <c r="E15" s="19">
        <f>'CB3 RECEIPTS SEP'!G51</f>
        <v>0</v>
      </c>
      <c r="F15" s="19">
        <f>'CB3 RECEIPTS SEP'!H51</f>
        <v>0</v>
      </c>
      <c r="G15" s="19">
        <f>'CB3 RECEIPTS SEP'!I51</f>
        <v>0</v>
      </c>
      <c r="H15" s="19">
        <f>'CB3 RECEIPTS SEP'!J51</f>
        <v>0</v>
      </c>
      <c r="I15" s="19">
        <f>'CB3 RECEIPTS SEP'!K51</f>
        <v>0</v>
      </c>
      <c r="J15" s="19">
        <f>'CB3 RECEIPTS SEP'!L51</f>
        <v>0</v>
      </c>
      <c r="K15" s="19">
        <f>'CB3 RECEIPTS SEP'!M51</f>
        <v>0</v>
      </c>
      <c r="L15" s="19">
        <f>'CB3 RECEIPTS SEP'!N51</f>
        <v>0</v>
      </c>
      <c r="M15" s="19">
        <f>'CB3 RECEIPTS SEP'!O51</f>
        <v>0</v>
      </c>
      <c r="N15" s="19">
        <f>'CB3 RECEIPTS SEP'!P51</f>
        <v>0</v>
      </c>
      <c r="O15" s="19">
        <f>'CB3 RECEIPTS SEP'!Q51</f>
        <v>0</v>
      </c>
      <c r="P15" s="19">
        <f>'CB3 RECEIPTS SEP'!R51</f>
        <v>0</v>
      </c>
      <c r="Q15" s="19">
        <f>'CB3 RECEIPTS SEP'!S51</f>
        <v>0</v>
      </c>
      <c r="R15" s="19">
        <f>'CB3 RECEIPTS SEP'!T51</f>
        <v>0</v>
      </c>
      <c r="S15" s="19">
        <f>'CB3 RECEIPTS SEP'!U51</f>
        <v>0</v>
      </c>
      <c r="T15" s="8"/>
    </row>
    <row r="16" spans="1:21" x14ac:dyDescent="0.2">
      <c r="A16" s="240" t="str">
        <f>"Oct-"&amp;Instructions!$C$9</f>
        <v>Oct-</v>
      </c>
      <c r="B16" s="19">
        <f>'CB3 RECEIPTS OCT'!D90</f>
        <v>0</v>
      </c>
      <c r="C16" s="19">
        <f>'CB3 RECEIPTS OCT'!E90</f>
        <v>0</v>
      </c>
      <c r="D16" s="19">
        <f>'CB3 RECEIPTS OCT'!F90</f>
        <v>0</v>
      </c>
      <c r="E16" s="19">
        <f>'CB3 RECEIPTS OCT'!G90</f>
        <v>0</v>
      </c>
      <c r="F16" s="19">
        <f>'CB3 RECEIPTS OCT'!H90</f>
        <v>0</v>
      </c>
      <c r="G16" s="19">
        <f>'CB3 RECEIPTS OCT'!I90</f>
        <v>0</v>
      </c>
      <c r="H16" s="19">
        <f>'CB3 RECEIPTS OCT'!J90</f>
        <v>0</v>
      </c>
      <c r="I16" s="19">
        <f>'CB3 RECEIPTS OCT'!K90</f>
        <v>0</v>
      </c>
      <c r="J16" s="19">
        <f>'CB3 RECEIPTS OCT'!L90</f>
        <v>0</v>
      </c>
      <c r="K16" s="19">
        <f>'CB3 RECEIPTS OCT'!M90</f>
        <v>0</v>
      </c>
      <c r="L16" s="19">
        <f>'CB3 RECEIPTS OCT'!N90</f>
        <v>0</v>
      </c>
      <c r="M16" s="19">
        <f>'CB3 RECEIPTS OCT'!O90</f>
        <v>0</v>
      </c>
      <c r="N16" s="19">
        <f>'CB3 RECEIPTS OCT'!P90</f>
        <v>0</v>
      </c>
      <c r="O16" s="19">
        <f>'CB3 RECEIPTS OCT'!Q90</f>
        <v>0</v>
      </c>
      <c r="P16" s="19">
        <f>'CB3 RECEIPTS OCT'!R90</f>
        <v>0</v>
      </c>
      <c r="Q16" s="19">
        <f>'CB3 RECEIPTS OCT'!S90</f>
        <v>0</v>
      </c>
      <c r="R16" s="19">
        <f>'CB3 RECEIPTS OCT'!T90</f>
        <v>0</v>
      </c>
      <c r="S16" s="19">
        <f>'CB3 RECEIPTS OCT'!U90</f>
        <v>0</v>
      </c>
      <c r="T16" s="8"/>
    </row>
    <row r="17" spans="1:20" x14ac:dyDescent="0.2">
      <c r="A17" s="240" t="str">
        <f>"Nov-"&amp;Instructions!$C$9</f>
        <v>Nov-</v>
      </c>
      <c r="B17" s="19">
        <f>'CB3 RECEIPTS NOV'!D51</f>
        <v>0</v>
      </c>
      <c r="C17" s="19">
        <f>'CB3 RECEIPTS NOV'!E51</f>
        <v>0</v>
      </c>
      <c r="D17" s="19">
        <f>'CB3 RECEIPTS NOV'!F51</f>
        <v>0</v>
      </c>
      <c r="E17" s="19">
        <f>'CB3 RECEIPTS NOV'!G51</f>
        <v>0</v>
      </c>
      <c r="F17" s="19">
        <f>'CB3 RECEIPTS NOV'!H51</f>
        <v>0</v>
      </c>
      <c r="G17" s="19">
        <f>'CB3 RECEIPTS NOV'!I51</f>
        <v>0</v>
      </c>
      <c r="H17" s="19">
        <f>'CB3 RECEIPTS NOV'!J51</f>
        <v>0</v>
      </c>
      <c r="I17" s="19">
        <f>'CB3 RECEIPTS NOV'!K51</f>
        <v>0</v>
      </c>
      <c r="J17" s="19">
        <f>'CB3 RECEIPTS NOV'!L51</f>
        <v>0</v>
      </c>
      <c r="K17" s="19">
        <f>'CB3 RECEIPTS NOV'!M51</f>
        <v>0</v>
      </c>
      <c r="L17" s="19">
        <f>'CB3 RECEIPTS NOV'!N51</f>
        <v>0</v>
      </c>
      <c r="M17" s="19">
        <f>'CB3 RECEIPTS NOV'!O51</f>
        <v>0</v>
      </c>
      <c r="N17" s="19">
        <f>'CB3 RECEIPTS NOV'!P51</f>
        <v>0</v>
      </c>
      <c r="O17" s="19">
        <f>'CB3 RECEIPTS NOV'!Q51</f>
        <v>0</v>
      </c>
      <c r="P17" s="19">
        <f>'CB3 RECEIPTS NOV'!R51</f>
        <v>0</v>
      </c>
      <c r="Q17" s="19">
        <f>'CB3 RECEIPTS NOV'!S51</f>
        <v>0</v>
      </c>
      <c r="R17" s="19">
        <f>'CB3 RECEIPTS NOV'!T51</f>
        <v>0</v>
      </c>
      <c r="S17" s="19">
        <f>'CB3 RECEIPTS NOV'!U51</f>
        <v>0</v>
      </c>
      <c r="T17" s="8"/>
    </row>
    <row r="18" spans="1:20" x14ac:dyDescent="0.2">
      <c r="A18" s="240" t="str">
        <f>"Dec-"&amp;Instructions!$C$9</f>
        <v>Dec-</v>
      </c>
      <c r="B18" s="19">
        <f>'CB3 RECEIPTS DEC'!D51</f>
        <v>0</v>
      </c>
      <c r="C18" s="19">
        <f>'CB3 RECEIPTS DEC'!E51</f>
        <v>0</v>
      </c>
      <c r="D18" s="19">
        <f>'CB3 RECEIPTS DEC'!F51</f>
        <v>0</v>
      </c>
      <c r="E18" s="19">
        <f>'CB3 RECEIPTS DEC'!G51</f>
        <v>0</v>
      </c>
      <c r="F18" s="19">
        <f>'CB3 RECEIPTS DEC'!H51</f>
        <v>0</v>
      </c>
      <c r="G18" s="19">
        <f>'CB3 RECEIPTS DEC'!I51</f>
        <v>0</v>
      </c>
      <c r="H18" s="19">
        <f>'CB3 RECEIPTS DEC'!J51</f>
        <v>0</v>
      </c>
      <c r="I18" s="19">
        <f>'CB3 RECEIPTS DEC'!K51</f>
        <v>0</v>
      </c>
      <c r="J18" s="19">
        <f>'CB3 RECEIPTS DEC'!L51</f>
        <v>0</v>
      </c>
      <c r="K18" s="19">
        <f>'CB3 RECEIPTS DEC'!M51</f>
        <v>0</v>
      </c>
      <c r="L18" s="19">
        <f>'CB3 RECEIPTS DEC'!N51</f>
        <v>0</v>
      </c>
      <c r="M18" s="19">
        <f>'CB3 RECEIPTS DEC'!O51</f>
        <v>0</v>
      </c>
      <c r="N18" s="19">
        <f>'CB3 RECEIPTS DEC'!P51</f>
        <v>0</v>
      </c>
      <c r="O18" s="19">
        <f>'CB3 RECEIPTS DEC'!Q51</f>
        <v>0</v>
      </c>
      <c r="P18" s="19">
        <f>'CB3 RECEIPTS DEC'!R51</f>
        <v>0</v>
      </c>
      <c r="Q18" s="19">
        <f>'CB3 RECEIPTS DEC'!S51</f>
        <v>0</v>
      </c>
      <c r="R18" s="19">
        <f>'CB3 RECEIPTS DEC'!T51</f>
        <v>0</v>
      </c>
      <c r="S18" s="19">
        <f>'CB3 RECEIPTS DEC'!U51</f>
        <v>0</v>
      </c>
      <c r="T18" s="8"/>
    </row>
    <row r="19" spans="1:20" ht="13.5" thickBot="1" x14ac:dyDescent="0.25">
      <c r="A19" s="13" t="s">
        <v>72</v>
      </c>
      <c r="B19" s="20">
        <f t="shared" ref="B19:S19" si="0">SUM(B7:B18)</f>
        <v>0</v>
      </c>
      <c r="C19" s="20">
        <f t="shared" si="0"/>
        <v>0</v>
      </c>
      <c r="D19" s="20">
        <f t="shared" si="0"/>
        <v>0</v>
      </c>
      <c r="E19" s="20">
        <f t="shared" si="0"/>
        <v>0</v>
      </c>
      <c r="F19" s="20">
        <f t="shared" si="0"/>
        <v>0</v>
      </c>
      <c r="G19" s="20">
        <f t="shared" si="0"/>
        <v>0</v>
      </c>
      <c r="H19" s="20">
        <f t="shared" si="0"/>
        <v>0</v>
      </c>
      <c r="I19" s="20">
        <f t="shared" si="0"/>
        <v>0</v>
      </c>
      <c r="J19" s="20">
        <f t="shared" si="0"/>
        <v>0</v>
      </c>
      <c r="K19" s="20">
        <f t="shared" si="0"/>
        <v>0</v>
      </c>
      <c r="L19" s="20">
        <f t="shared" si="0"/>
        <v>0</v>
      </c>
      <c r="M19" s="20">
        <f t="shared" si="0"/>
        <v>0</v>
      </c>
      <c r="N19" s="20">
        <f t="shared" si="0"/>
        <v>0</v>
      </c>
      <c r="O19" s="20">
        <f t="shared" si="0"/>
        <v>0</v>
      </c>
      <c r="P19" s="20">
        <f t="shared" si="0"/>
        <v>0</v>
      </c>
      <c r="Q19" s="20">
        <f t="shared" si="0"/>
        <v>0</v>
      </c>
      <c r="R19" s="20">
        <f t="shared" si="0"/>
        <v>0</v>
      </c>
      <c r="S19" s="21">
        <f t="shared" si="0"/>
        <v>0</v>
      </c>
      <c r="T19" s="12"/>
    </row>
    <row r="20" spans="1:20" ht="13.5" thickTop="1" x14ac:dyDescent="0.2">
      <c r="A20" s="14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2" t="s">
        <v>210</v>
      </c>
      <c r="O20" s="19"/>
      <c r="P20" s="19"/>
      <c r="Q20" s="19"/>
      <c r="R20" s="19"/>
      <c r="S20" s="19">
        <f>SUM(J19:K19)</f>
        <v>0</v>
      </c>
      <c r="T20" s="8"/>
    </row>
    <row r="21" spans="1:20" ht="13.5" thickBot="1" x14ac:dyDescent="0.25">
      <c r="A21" s="14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2" t="s">
        <v>74</v>
      </c>
      <c r="O21" s="19"/>
      <c r="P21" s="19"/>
      <c r="Q21" s="19"/>
      <c r="R21" s="19"/>
      <c r="S21" s="20">
        <f>S19-S20</f>
        <v>0</v>
      </c>
      <c r="T21" s="8"/>
    </row>
    <row r="22" spans="1:20" ht="13.5" thickTop="1" x14ac:dyDescent="0.2">
      <c r="A22" s="6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6"/>
      <c r="T22" s="8"/>
    </row>
    <row r="23" spans="1:20" x14ac:dyDescent="0.2">
      <c r="A23" s="97" t="s">
        <v>214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8"/>
    </row>
    <row r="24" spans="1:20" x14ac:dyDescent="0.2">
      <c r="A24" s="99">
        <v>1</v>
      </c>
      <c r="B24" s="100">
        <v>4</v>
      </c>
      <c r="C24" s="100">
        <v>5</v>
      </c>
      <c r="D24" s="100">
        <v>6</v>
      </c>
      <c r="E24" s="100">
        <v>7</v>
      </c>
      <c r="F24" s="100">
        <v>8</v>
      </c>
      <c r="G24" s="100">
        <v>9</v>
      </c>
      <c r="H24" s="100">
        <v>10</v>
      </c>
      <c r="I24" s="100">
        <v>11</v>
      </c>
      <c r="J24" s="100">
        <v>12</v>
      </c>
      <c r="K24" s="100">
        <v>13</v>
      </c>
      <c r="L24" s="100">
        <v>14</v>
      </c>
      <c r="M24" s="100">
        <v>15</v>
      </c>
      <c r="N24" s="100">
        <v>16</v>
      </c>
      <c r="O24" s="100">
        <v>17</v>
      </c>
      <c r="P24" s="100">
        <v>18</v>
      </c>
      <c r="Q24" s="100">
        <v>19</v>
      </c>
      <c r="R24" s="100">
        <v>20</v>
      </c>
      <c r="S24" s="100">
        <v>21</v>
      </c>
      <c r="T24" s="8"/>
    </row>
    <row r="25" spans="1:20" ht="33.75" x14ac:dyDescent="0.2">
      <c r="A25" s="15" t="s">
        <v>73</v>
      </c>
      <c r="B25" s="23" t="s">
        <v>46</v>
      </c>
      <c r="C25" s="23" t="s">
        <v>47</v>
      </c>
      <c r="D25" s="23" t="s">
        <v>41</v>
      </c>
      <c r="E25" s="23" t="s">
        <v>42</v>
      </c>
      <c r="F25" s="23" t="s">
        <v>48</v>
      </c>
      <c r="G25" s="23" t="s">
        <v>43</v>
      </c>
      <c r="H25" s="23" t="s">
        <v>49</v>
      </c>
      <c r="I25" s="23" t="s">
        <v>50</v>
      </c>
      <c r="J25" s="23" t="s">
        <v>212</v>
      </c>
      <c r="K25" s="50" t="s">
        <v>213</v>
      </c>
      <c r="L25" s="23" t="s">
        <v>497</v>
      </c>
      <c r="M25" s="23" t="s">
        <v>498</v>
      </c>
      <c r="N25" s="23" t="s">
        <v>500</v>
      </c>
      <c r="O25" s="23" t="s">
        <v>502</v>
      </c>
      <c r="P25" s="23" t="s">
        <v>51</v>
      </c>
      <c r="Q25" s="101" t="s">
        <v>303</v>
      </c>
      <c r="R25" s="101" t="s">
        <v>304</v>
      </c>
      <c r="S25" s="101" t="s">
        <v>52</v>
      </c>
      <c r="T25" s="8"/>
    </row>
    <row r="26" spans="1:20" x14ac:dyDescent="0.2">
      <c r="A26" s="240" t="str">
        <f>"Jan-"&amp;Instructions!$C$9</f>
        <v>Jan-</v>
      </c>
      <c r="B26" s="19">
        <f>'CB4 Payment JAN'!D51</f>
        <v>0</v>
      </c>
      <c r="C26" s="19">
        <f>'CB4 Payment JAN'!E51</f>
        <v>0</v>
      </c>
      <c r="D26" s="19">
        <f>'CB4 Payment JAN'!F51</f>
        <v>0</v>
      </c>
      <c r="E26" s="19">
        <f>'CB4 Payment JAN'!G51</f>
        <v>0</v>
      </c>
      <c r="F26" s="19">
        <f>'CB4 Payment JAN'!H51</f>
        <v>0</v>
      </c>
      <c r="G26" s="19">
        <f>'CB4 Payment JAN'!I51</f>
        <v>0</v>
      </c>
      <c r="H26" s="19">
        <f>'CB4 Payment JAN'!J51</f>
        <v>0</v>
      </c>
      <c r="I26" s="19">
        <f>'CB4 Payment JAN'!K51</f>
        <v>0</v>
      </c>
      <c r="J26" s="19">
        <f>'CB4 Payment JAN'!L51</f>
        <v>0</v>
      </c>
      <c r="K26" s="19">
        <f>'CB4 Payment JAN'!M51</f>
        <v>0</v>
      </c>
      <c r="L26" s="19">
        <f>'CB4 Payment JAN'!N51</f>
        <v>0</v>
      </c>
      <c r="M26" s="19">
        <f>'CB4 Payment JAN'!O51</f>
        <v>0</v>
      </c>
      <c r="N26" s="19">
        <f>'CB4 Payment JAN'!P51</f>
        <v>0</v>
      </c>
      <c r="O26" s="19">
        <f>'CB4 Payment JAN'!Q51</f>
        <v>0</v>
      </c>
      <c r="P26" s="19">
        <f>'CB4 Payment JAN'!R51</f>
        <v>0</v>
      </c>
      <c r="Q26" s="19">
        <f>'CB4 Payment JAN'!S51</f>
        <v>0</v>
      </c>
      <c r="R26" s="19">
        <f>'CB4 Payment JAN'!T51</f>
        <v>0</v>
      </c>
      <c r="S26" s="19">
        <f>'CB4 Payment JAN'!U51</f>
        <v>0</v>
      </c>
      <c r="T26" s="8"/>
    </row>
    <row r="27" spans="1:20" x14ac:dyDescent="0.2">
      <c r="A27" s="240" t="str">
        <f>"Feb-"&amp;Instructions!$C$9</f>
        <v>Feb-</v>
      </c>
      <c r="B27" s="19">
        <f>'CB4 Payment FEB'!D51</f>
        <v>0</v>
      </c>
      <c r="C27" s="19">
        <f>'CB4 Payment FEB'!E51</f>
        <v>0</v>
      </c>
      <c r="D27" s="19">
        <f>'CB4 Payment FEB'!F51</f>
        <v>0</v>
      </c>
      <c r="E27" s="19">
        <f>'CB4 Payment FEB'!G51</f>
        <v>0</v>
      </c>
      <c r="F27" s="19">
        <f>'CB4 Payment FEB'!H51</f>
        <v>0</v>
      </c>
      <c r="G27" s="19">
        <f>'CB4 Payment FEB'!I51</f>
        <v>0</v>
      </c>
      <c r="H27" s="19">
        <f>'CB4 Payment FEB'!J51</f>
        <v>0</v>
      </c>
      <c r="I27" s="19">
        <f>'CB4 Payment FEB'!K51</f>
        <v>0</v>
      </c>
      <c r="J27" s="19">
        <f>'CB4 Payment FEB'!L51</f>
        <v>0</v>
      </c>
      <c r="K27" s="19">
        <f>'CB4 Payment FEB'!M51</f>
        <v>0</v>
      </c>
      <c r="L27" s="19">
        <f>'CB4 Payment FEB'!N51</f>
        <v>0</v>
      </c>
      <c r="M27" s="19">
        <f>'CB4 Payment FEB'!O51</f>
        <v>0</v>
      </c>
      <c r="N27" s="19">
        <f>'CB4 Payment FEB'!P51</f>
        <v>0</v>
      </c>
      <c r="O27" s="19">
        <f>'CB4 Payment FEB'!Q51</f>
        <v>0</v>
      </c>
      <c r="P27" s="19">
        <f>'CB4 Payment FEB'!R51</f>
        <v>0</v>
      </c>
      <c r="Q27" s="19">
        <f>'CB4 Payment FEB'!S51</f>
        <v>0</v>
      </c>
      <c r="R27" s="19">
        <f>'CB4 Payment FEB'!T51</f>
        <v>0</v>
      </c>
      <c r="S27" s="19">
        <f>'CB4 Payment FEB'!U51</f>
        <v>0</v>
      </c>
      <c r="T27" s="8"/>
    </row>
    <row r="28" spans="1:20" x14ac:dyDescent="0.2">
      <c r="A28" s="240" t="str">
        <f>"Mar-"&amp;Instructions!$C$9</f>
        <v>Mar-</v>
      </c>
      <c r="B28" s="19">
        <f>'CB4 Payment MAR'!D51</f>
        <v>0</v>
      </c>
      <c r="C28" s="19">
        <f>'CB4 Payment MAR'!E51</f>
        <v>0</v>
      </c>
      <c r="D28" s="19">
        <f>'CB4 Payment MAR'!F51</f>
        <v>0</v>
      </c>
      <c r="E28" s="19">
        <f>'CB4 Payment MAR'!G51</f>
        <v>0</v>
      </c>
      <c r="F28" s="19">
        <f>'CB4 Payment MAR'!H51</f>
        <v>0</v>
      </c>
      <c r="G28" s="19">
        <f>'CB4 Payment MAR'!I51</f>
        <v>0</v>
      </c>
      <c r="H28" s="19">
        <f>'CB4 Payment MAR'!J51</f>
        <v>0</v>
      </c>
      <c r="I28" s="19">
        <f>'CB4 Payment MAR'!K51</f>
        <v>0</v>
      </c>
      <c r="J28" s="19">
        <f>'CB4 Payment MAR'!L51</f>
        <v>0</v>
      </c>
      <c r="K28" s="19">
        <f>'CB4 Payment MAR'!M51</f>
        <v>0</v>
      </c>
      <c r="L28" s="19">
        <f>'CB4 Payment MAR'!N51</f>
        <v>0</v>
      </c>
      <c r="M28" s="19">
        <f>'CB4 Payment MAR'!O51</f>
        <v>0</v>
      </c>
      <c r="N28" s="19">
        <f>'CB4 Payment MAR'!P51</f>
        <v>0</v>
      </c>
      <c r="O28" s="19">
        <f>'CB4 Payment MAR'!Q51</f>
        <v>0</v>
      </c>
      <c r="P28" s="19">
        <f>'CB4 Payment MAR'!R51</f>
        <v>0</v>
      </c>
      <c r="Q28" s="19">
        <f>'CB4 Payment MAR'!S51</f>
        <v>0</v>
      </c>
      <c r="R28" s="19">
        <f>'CB4 Payment MAR'!T51</f>
        <v>0</v>
      </c>
      <c r="S28" s="19">
        <f>'CB4 Payment MAR'!U51</f>
        <v>0</v>
      </c>
      <c r="T28" s="8"/>
    </row>
    <row r="29" spans="1:20" x14ac:dyDescent="0.2">
      <c r="A29" s="240" t="str">
        <f>"Apr-"&amp;Instructions!$C$9</f>
        <v>Apr-</v>
      </c>
      <c r="B29" s="19">
        <f>'CB4 Payment APR'!D51</f>
        <v>0</v>
      </c>
      <c r="C29" s="19">
        <f>'CB4 Payment APR'!E51</f>
        <v>0</v>
      </c>
      <c r="D29" s="19">
        <f>'CB4 Payment APR'!F51</f>
        <v>0</v>
      </c>
      <c r="E29" s="19">
        <f>'CB4 Payment APR'!G51</f>
        <v>0</v>
      </c>
      <c r="F29" s="19">
        <f>'CB4 Payment APR'!H51</f>
        <v>0</v>
      </c>
      <c r="G29" s="19">
        <f>'CB4 Payment APR'!I51</f>
        <v>0</v>
      </c>
      <c r="H29" s="19">
        <f>'CB4 Payment APR'!J51</f>
        <v>0</v>
      </c>
      <c r="I29" s="19">
        <f>'CB4 Payment APR'!K51</f>
        <v>0</v>
      </c>
      <c r="J29" s="19">
        <f>'CB4 Payment APR'!L51</f>
        <v>0</v>
      </c>
      <c r="K29" s="19">
        <f>'CB4 Payment APR'!M51</f>
        <v>0</v>
      </c>
      <c r="L29" s="19">
        <f>'CB4 Payment APR'!N51</f>
        <v>0</v>
      </c>
      <c r="M29" s="19">
        <f>'CB4 Payment APR'!O51</f>
        <v>0</v>
      </c>
      <c r="N29" s="19">
        <f>'CB4 Payment APR'!P51</f>
        <v>0</v>
      </c>
      <c r="O29" s="19">
        <f>'CB4 Payment APR'!Q51</f>
        <v>0</v>
      </c>
      <c r="P29" s="19">
        <f>'CB4 Payment APR'!R51</f>
        <v>0</v>
      </c>
      <c r="Q29" s="19">
        <f>'CB4 Payment APR'!S51</f>
        <v>0</v>
      </c>
      <c r="R29" s="19">
        <f>'CB4 Payment APR'!T51</f>
        <v>0</v>
      </c>
      <c r="S29" s="19">
        <f>'CB4 Payment APR'!U51</f>
        <v>0</v>
      </c>
      <c r="T29" s="8"/>
    </row>
    <row r="30" spans="1:20" x14ac:dyDescent="0.2">
      <c r="A30" s="240" t="str">
        <f>"May-"&amp;Instructions!$C$9</f>
        <v>May-</v>
      </c>
      <c r="B30" s="19">
        <f>'CB4 Payment MAY'!D51</f>
        <v>0</v>
      </c>
      <c r="C30" s="19">
        <f>'CB4 Payment MAY'!E51</f>
        <v>0</v>
      </c>
      <c r="D30" s="19">
        <f>'CB4 Payment MAY'!F51</f>
        <v>0</v>
      </c>
      <c r="E30" s="19">
        <f>'CB4 Payment MAY'!G51</f>
        <v>0</v>
      </c>
      <c r="F30" s="19">
        <f>'CB4 Payment MAY'!H51</f>
        <v>0</v>
      </c>
      <c r="G30" s="19">
        <f>'CB4 Payment MAY'!I51</f>
        <v>0</v>
      </c>
      <c r="H30" s="19">
        <f>'CB4 Payment MAY'!J51</f>
        <v>0</v>
      </c>
      <c r="I30" s="19">
        <f>'CB4 Payment MAY'!K51</f>
        <v>0</v>
      </c>
      <c r="J30" s="19">
        <f>'CB4 Payment MAY'!L51</f>
        <v>0</v>
      </c>
      <c r="K30" s="19">
        <f>'CB4 Payment MAY'!M51</f>
        <v>0</v>
      </c>
      <c r="L30" s="19">
        <f>'CB4 Payment MAY'!N51</f>
        <v>0</v>
      </c>
      <c r="M30" s="19">
        <f>'CB4 Payment MAY'!O51</f>
        <v>0</v>
      </c>
      <c r="N30" s="19">
        <f>'CB4 Payment MAY'!P51</f>
        <v>0</v>
      </c>
      <c r="O30" s="19">
        <f>'CB4 Payment MAY'!Q51</f>
        <v>0</v>
      </c>
      <c r="P30" s="19">
        <f>'CB4 Payment MAY'!R51</f>
        <v>0</v>
      </c>
      <c r="Q30" s="19">
        <f>'CB4 Payment MAY'!S51</f>
        <v>0</v>
      </c>
      <c r="R30" s="19">
        <f>'CB4 Payment MAY'!T51</f>
        <v>0</v>
      </c>
      <c r="S30" s="19">
        <f>'CB4 Payment MAY'!U51</f>
        <v>0</v>
      </c>
      <c r="T30" s="8"/>
    </row>
    <row r="31" spans="1:20" x14ac:dyDescent="0.2">
      <c r="A31" s="240" t="str">
        <f>"Jun-"&amp;Instructions!$C$9</f>
        <v>Jun-</v>
      </c>
      <c r="B31" s="19">
        <f>'CB4 Payment JUN'!D51</f>
        <v>0</v>
      </c>
      <c r="C31" s="19">
        <f>'CB4 Payment JUN'!E51</f>
        <v>0</v>
      </c>
      <c r="D31" s="19">
        <f>'CB4 Payment JUN'!F51</f>
        <v>0</v>
      </c>
      <c r="E31" s="19">
        <f>'CB4 Payment JUN'!G51</f>
        <v>0</v>
      </c>
      <c r="F31" s="19">
        <f>'CB4 Payment JUN'!H51</f>
        <v>0</v>
      </c>
      <c r="G31" s="19">
        <f>'CB4 Payment JUN'!I51</f>
        <v>0</v>
      </c>
      <c r="H31" s="19">
        <f>'CB4 Payment JUN'!J51</f>
        <v>0</v>
      </c>
      <c r="I31" s="19">
        <f>'CB4 Payment JUN'!K51</f>
        <v>0</v>
      </c>
      <c r="J31" s="19">
        <f>'CB4 Payment JUN'!L51</f>
        <v>0</v>
      </c>
      <c r="K31" s="19">
        <f>'CB4 Payment JUN'!M51</f>
        <v>0</v>
      </c>
      <c r="L31" s="19">
        <f>'CB4 Payment JUN'!N51</f>
        <v>0</v>
      </c>
      <c r="M31" s="19">
        <f>'CB4 Payment JUN'!O51</f>
        <v>0</v>
      </c>
      <c r="N31" s="19">
        <f>'CB4 Payment JUN'!P51</f>
        <v>0</v>
      </c>
      <c r="O31" s="19">
        <f>'CB4 Payment JUN'!Q51</f>
        <v>0</v>
      </c>
      <c r="P31" s="19">
        <f>'CB4 Payment JUN'!R51</f>
        <v>0</v>
      </c>
      <c r="Q31" s="19">
        <f>'CB4 Payment JUN'!S51</f>
        <v>0</v>
      </c>
      <c r="R31" s="19">
        <f>'CB4 Payment JUN'!T51</f>
        <v>0</v>
      </c>
      <c r="S31" s="19">
        <f>'CB4 Payment JUN'!U51</f>
        <v>0</v>
      </c>
      <c r="T31" s="8"/>
    </row>
    <row r="32" spans="1:20" x14ac:dyDescent="0.2">
      <c r="A32" s="240" t="str">
        <f>"Jul-"&amp;Instructions!$C$9</f>
        <v>Jul-</v>
      </c>
      <c r="B32" s="19">
        <f>'CB4 Payment JUL'!D51</f>
        <v>0</v>
      </c>
      <c r="C32" s="19">
        <f>'CB4 Payment JUL'!E51</f>
        <v>0</v>
      </c>
      <c r="D32" s="19">
        <f>'CB4 Payment JUL'!F51</f>
        <v>0</v>
      </c>
      <c r="E32" s="19">
        <f>'CB4 Payment JUL'!G51</f>
        <v>0</v>
      </c>
      <c r="F32" s="19">
        <f>'CB4 Payment JUL'!H51</f>
        <v>0</v>
      </c>
      <c r="G32" s="19">
        <f>'CB4 Payment JUL'!I51</f>
        <v>0</v>
      </c>
      <c r="H32" s="19">
        <f>'CB4 Payment JUL'!J51</f>
        <v>0</v>
      </c>
      <c r="I32" s="19">
        <f>'CB4 Payment JUL'!K51</f>
        <v>0</v>
      </c>
      <c r="J32" s="19">
        <f>'CB4 Payment JUL'!L51</f>
        <v>0</v>
      </c>
      <c r="K32" s="19">
        <f>'CB4 Payment JUL'!M51</f>
        <v>0</v>
      </c>
      <c r="L32" s="19">
        <f>'CB4 Payment JUL'!N51</f>
        <v>0</v>
      </c>
      <c r="M32" s="19">
        <f>'CB4 Payment JUL'!O51</f>
        <v>0</v>
      </c>
      <c r="N32" s="19">
        <f>'CB4 Payment JUL'!P51</f>
        <v>0</v>
      </c>
      <c r="O32" s="19">
        <f>'CB4 Payment JUL'!Q51</f>
        <v>0</v>
      </c>
      <c r="P32" s="19">
        <f>'CB4 Payment JUL'!R51</f>
        <v>0</v>
      </c>
      <c r="Q32" s="19">
        <f>'CB4 Payment JUL'!S51</f>
        <v>0</v>
      </c>
      <c r="R32" s="19">
        <f>'CB4 Payment JUL'!T51</f>
        <v>0</v>
      </c>
      <c r="S32" s="19">
        <f>'CB4 Payment JUL'!U51</f>
        <v>0</v>
      </c>
      <c r="T32" s="8"/>
    </row>
    <row r="33" spans="1:20" x14ac:dyDescent="0.2">
      <c r="A33" s="240" t="str">
        <f>"Aug-"&amp;Instructions!$C$9</f>
        <v>Aug-</v>
      </c>
      <c r="B33" s="19">
        <f>'CB4 Payment AUG'!D51</f>
        <v>0</v>
      </c>
      <c r="C33" s="19">
        <f>'CB4 Payment AUG'!E51</f>
        <v>0</v>
      </c>
      <c r="D33" s="19">
        <f>'CB4 Payment AUG'!F51</f>
        <v>0</v>
      </c>
      <c r="E33" s="19">
        <f>'CB4 Payment AUG'!G51</f>
        <v>0</v>
      </c>
      <c r="F33" s="19">
        <f>'CB4 Payment AUG'!H51</f>
        <v>0</v>
      </c>
      <c r="G33" s="19">
        <f>'CB4 Payment AUG'!I51</f>
        <v>0</v>
      </c>
      <c r="H33" s="19">
        <f>'CB4 Payment AUG'!J51</f>
        <v>0</v>
      </c>
      <c r="I33" s="19">
        <f>'CB4 Payment AUG'!K51</f>
        <v>0</v>
      </c>
      <c r="J33" s="19">
        <f>'CB4 Payment AUG'!L51</f>
        <v>0</v>
      </c>
      <c r="K33" s="19">
        <f>'CB4 Payment AUG'!M51</f>
        <v>0</v>
      </c>
      <c r="L33" s="19">
        <f>'CB4 Payment AUG'!N51</f>
        <v>0</v>
      </c>
      <c r="M33" s="19">
        <f>'CB4 Payment AUG'!O51</f>
        <v>0</v>
      </c>
      <c r="N33" s="19">
        <f>'CB4 Payment AUG'!P51</f>
        <v>0</v>
      </c>
      <c r="O33" s="19">
        <f>'CB4 Payment AUG'!Q51</f>
        <v>0</v>
      </c>
      <c r="P33" s="19">
        <f>'CB4 Payment AUG'!R51</f>
        <v>0</v>
      </c>
      <c r="Q33" s="19">
        <f>'CB4 Payment AUG'!S51</f>
        <v>0</v>
      </c>
      <c r="R33" s="19">
        <f>'CB4 Payment AUG'!T51</f>
        <v>0</v>
      </c>
      <c r="S33" s="19">
        <f>'CB4 Payment AUG'!U51</f>
        <v>0</v>
      </c>
      <c r="T33" s="8"/>
    </row>
    <row r="34" spans="1:20" x14ac:dyDescent="0.2">
      <c r="A34" s="240" t="str">
        <f>"Sep-"&amp;Instructions!$C$9</f>
        <v>Sep-</v>
      </c>
      <c r="B34" s="19">
        <f>'CB4 Payment SEP'!D51</f>
        <v>0</v>
      </c>
      <c r="C34" s="19">
        <f>'CB4 Payment SEP'!E51</f>
        <v>0</v>
      </c>
      <c r="D34" s="19">
        <f>'CB4 Payment SEP'!F51</f>
        <v>0</v>
      </c>
      <c r="E34" s="19">
        <f>'CB4 Payment SEP'!G51</f>
        <v>0</v>
      </c>
      <c r="F34" s="19">
        <f>'CB4 Payment SEP'!H51</f>
        <v>0</v>
      </c>
      <c r="G34" s="19">
        <f>'CB4 Payment SEP'!I51</f>
        <v>0</v>
      </c>
      <c r="H34" s="19">
        <f>'CB4 Payment SEP'!J51</f>
        <v>0</v>
      </c>
      <c r="I34" s="19">
        <f>'CB4 Payment SEP'!K51</f>
        <v>0</v>
      </c>
      <c r="J34" s="19">
        <f>'CB4 Payment SEP'!L51</f>
        <v>0</v>
      </c>
      <c r="K34" s="19">
        <f>'CB4 Payment SEP'!M51</f>
        <v>0</v>
      </c>
      <c r="L34" s="19">
        <f>'CB4 Payment SEP'!N51</f>
        <v>0</v>
      </c>
      <c r="M34" s="19">
        <f>'CB4 Payment SEP'!O51</f>
        <v>0</v>
      </c>
      <c r="N34" s="19">
        <f>'CB4 Payment SEP'!P51</f>
        <v>0</v>
      </c>
      <c r="O34" s="19">
        <f>'CB4 Payment SEP'!Q51</f>
        <v>0</v>
      </c>
      <c r="P34" s="19">
        <f>'CB4 Payment SEP'!R51</f>
        <v>0</v>
      </c>
      <c r="Q34" s="19">
        <f>'CB4 Payment SEP'!S51</f>
        <v>0</v>
      </c>
      <c r="R34" s="19">
        <f>'CB4 Payment SEP'!T51</f>
        <v>0</v>
      </c>
      <c r="S34" s="19">
        <f>'CB4 Payment SEP'!U51</f>
        <v>0</v>
      </c>
      <c r="T34" s="8"/>
    </row>
    <row r="35" spans="1:20" x14ac:dyDescent="0.2">
      <c r="A35" s="240" t="str">
        <f>"Oct-"&amp;Instructions!$C$9</f>
        <v>Oct-</v>
      </c>
      <c r="B35" s="19">
        <f>'CB4 Payment OCT'!D51</f>
        <v>0</v>
      </c>
      <c r="C35" s="19">
        <f>'CB4 Payment OCT'!E51</f>
        <v>0</v>
      </c>
      <c r="D35" s="19">
        <f>'CB4 Payment OCT'!F51</f>
        <v>0</v>
      </c>
      <c r="E35" s="19">
        <f>'CB4 Payment OCT'!G51</f>
        <v>0</v>
      </c>
      <c r="F35" s="19">
        <f>'CB4 Payment OCT'!H51</f>
        <v>0</v>
      </c>
      <c r="G35" s="19">
        <f>'CB4 Payment OCT'!I51</f>
        <v>0</v>
      </c>
      <c r="H35" s="19">
        <f>'CB4 Payment OCT'!J51</f>
        <v>0</v>
      </c>
      <c r="I35" s="19">
        <f>'CB4 Payment OCT'!K51</f>
        <v>0</v>
      </c>
      <c r="J35" s="19">
        <f>'CB4 Payment OCT'!L51</f>
        <v>0</v>
      </c>
      <c r="K35" s="19">
        <f>'CB4 Payment OCT'!M51</f>
        <v>0</v>
      </c>
      <c r="L35" s="19">
        <f>'CB4 Payment OCT'!N51</f>
        <v>0</v>
      </c>
      <c r="M35" s="19">
        <f>'CB4 Payment OCT'!O51</f>
        <v>0</v>
      </c>
      <c r="N35" s="19">
        <f>'CB4 Payment OCT'!P51</f>
        <v>0</v>
      </c>
      <c r="O35" s="19">
        <f>'CB4 Payment OCT'!Q51</f>
        <v>0</v>
      </c>
      <c r="P35" s="19">
        <f>'CB4 Payment OCT'!R51</f>
        <v>0</v>
      </c>
      <c r="Q35" s="19">
        <f>'CB4 Payment OCT'!S51</f>
        <v>0</v>
      </c>
      <c r="R35" s="19">
        <f>'CB4 Payment OCT'!T51</f>
        <v>0</v>
      </c>
      <c r="S35" s="19">
        <f>'CB4 Payment OCT'!U51</f>
        <v>0</v>
      </c>
      <c r="T35" s="8"/>
    </row>
    <row r="36" spans="1:20" x14ac:dyDescent="0.2">
      <c r="A36" s="240" t="str">
        <f>"Nov-"&amp;Instructions!$C$9</f>
        <v>Nov-</v>
      </c>
      <c r="B36" s="19">
        <f>'CB4 Payment NOV'!D51</f>
        <v>0</v>
      </c>
      <c r="C36" s="19">
        <f>'CB4 Payment NOV'!E51</f>
        <v>0</v>
      </c>
      <c r="D36" s="19">
        <f>'CB4 Payment NOV'!F51</f>
        <v>0</v>
      </c>
      <c r="E36" s="19">
        <f>'CB4 Payment NOV'!G51</f>
        <v>0</v>
      </c>
      <c r="F36" s="19">
        <f>'CB4 Payment NOV'!H51</f>
        <v>0</v>
      </c>
      <c r="G36" s="19">
        <f>'CB4 Payment NOV'!I51</f>
        <v>0</v>
      </c>
      <c r="H36" s="19">
        <f>'CB4 Payment NOV'!J51</f>
        <v>0</v>
      </c>
      <c r="I36" s="19">
        <f>'CB4 Payment NOV'!K51</f>
        <v>0</v>
      </c>
      <c r="J36" s="19">
        <f>'CB4 Payment NOV'!L51</f>
        <v>0</v>
      </c>
      <c r="K36" s="19">
        <f>'CB4 Payment NOV'!M51</f>
        <v>0</v>
      </c>
      <c r="L36" s="19">
        <f>'CB4 Payment NOV'!N51</f>
        <v>0</v>
      </c>
      <c r="M36" s="19">
        <f>'CB4 Payment NOV'!O51</f>
        <v>0</v>
      </c>
      <c r="N36" s="19">
        <f>'CB4 Payment NOV'!P51</f>
        <v>0</v>
      </c>
      <c r="O36" s="19">
        <f>'CB4 Payment NOV'!Q51</f>
        <v>0</v>
      </c>
      <c r="P36" s="19">
        <f>'CB4 Payment NOV'!R51</f>
        <v>0</v>
      </c>
      <c r="Q36" s="19">
        <f>'CB4 Payment NOV'!S51</f>
        <v>0</v>
      </c>
      <c r="R36" s="19">
        <f>'CB4 Payment NOV'!T51</f>
        <v>0</v>
      </c>
      <c r="S36" s="19">
        <f>'CB4 Payment NOV'!U51</f>
        <v>0</v>
      </c>
      <c r="T36" s="8"/>
    </row>
    <row r="37" spans="1:20" x14ac:dyDescent="0.2">
      <c r="A37" s="240" t="str">
        <f>"Dec-"&amp;Instructions!$C$9</f>
        <v>Dec-</v>
      </c>
      <c r="B37" s="19">
        <f>'CB4 Payment DEC'!D51</f>
        <v>0</v>
      </c>
      <c r="C37" s="19">
        <f>'CB4 Payment DEC'!E51</f>
        <v>0</v>
      </c>
      <c r="D37" s="19">
        <f>'CB4 Payment DEC'!F51</f>
        <v>0</v>
      </c>
      <c r="E37" s="19">
        <f>'CB4 Payment DEC'!G51</f>
        <v>0</v>
      </c>
      <c r="F37" s="19">
        <f>'CB4 Payment DEC'!H51</f>
        <v>0</v>
      </c>
      <c r="G37" s="19">
        <f>'CB4 Payment DEC'!I51</f>
        <v>0</v>
      </c>
      <c r="H37" s="19">
        <f>'CB4 Payment DEC'!J51</f>
        <v>0</v>
      </c>
      <c r="I37" s="19">
        <f>'CB4 Payment DEC'!K51</f>
        <v>0</v>
      </c>
      <c r="J37" s="19">
        <f>'CB4 Payment DEC'!L51</f>
        <v>0</v>
      </c>
      <c r="K37" s="19">
        <f>'CB4 Payment DEC'!M51</f>
        <v>0</v>
      </c>
      <c r="L37" s="19">
        <f>'CB4 Payment DEC'!N51</f>
        <v>0</v>
      </c>
      <c r="M37" s="19">
        <f>'CB4 Payment DEC'!O51</f>
        <v>0</v>
      </c>
      <c r="N37" s="19">
        <f>'CB4 Payment DEC'!P51</f>
        <v>0</v>
      </c>
      <c r="O37" s="19">
        <f>'CB4 Payment DEC'!Q51</f>
        <v>0</v>
      </c>
      <c r="P37" s="19">
        <f>'CB4 Payment DEC'!R51</f>
        <v>0</v>
      </c>
      <c r="Q37" s="19">
        <f>'CB4 Payment DEC'!S51</f>
        <v>0</v>
      </c>
      <c r="R37" s="19">
        <f>'CB4 Payment DEC'!T51</f>
        <v>0</v>
      </c>
      <c r="S37" s="19">
        <f>'CB4 Payment DEC'!U51</f>
        <v>0</v>
      </c>
      <c r="T37" s="12"/>
    </row>
    <row r="41" spans="1:20" ht="13.5" thickBot="1" x14ac:dyDescent="0.25">
      <c r="A41" s="13" t="s">
        <v>72</v>
      </c>
      <c r="B41" s="20">
        <f t="shared" ref="B41:S41" si="1">SUM(B26:B37)</f>
        <v>0</v>
      </c>
      <c r="C41" s="20">
        <f t="shared" si="1"/>
        <v>0</v>
      </c>
      <c r="D41" s="20">
        <f t="shared" si="1"/>
        <v>0</v>
      </c>
      <c r="E41" s="20">
        <f t="shared" si="1"/>
        <v>0</v>
      </c>
      <c r="F41" s="20">
        <f t="shared" si="1"/>
        <v>0</v>
      </c>
      <c r="G41" s="20">
        <f t="shared" si="1"/>
        <v>0</v>
      </c>
      <c r="H41" s="20">
        <f t="shared" si="1"/>
        <v>0</v>
      </c>
      <c r="I41" s="20">
        <f t="shared" si="1"/>
        <v>0</v>
      </c>
      <c r="J41" s="20">
        <f t="shared" si="1"/>
        <v>0</v>
      </c>
      <c r="K41" s="20">
        <f t="shared" si="1"/>
        <v>0</v>
      </c>
      <c r="L41" s="20">
        <f t="shared" si="1"/>
        <v>0</v>
      </c>
      <c r="M41" s="20">
        <f t="shared" si="1"/>
        <v>0</v>
      </c>
      <c r="N41" s="20">
        <f t="shared" si="1"/>
        <v>0</v>
      </c>
      <c r="O41" s="20">
        <f t="shared" si="1"/>
        <v>0</v>
      </c>
      <c r="P41" s="20">
        <f t="shared" si="1"/>
        <v>0</v>
      </c>
      <c r="Q41" s="20">
        <f t="shared" si="1"/>
        <v>0</v>
      </c>
      <c r="R41" s="20">
        <f t="shared" si="1"/>
        <v>0</v>
      </c>
      <c r="S41" s="20">
        <f t="shared" si="1"/>
        <v>0</v>
      </c>
      <c r="T41" s="12"/>
    </row>
    <row r="42" spans="1:20" ht="13.5" thickTop="1" x14ac:dyDescent="0.2">
      <c r="A42" s="10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22" t="s">
        <v>236</v>
      </c>
      <c r="O42" s="17"/>
      <c r="P42" s="17"/>
      <c r="Q42" s="17"/>
      <c r="R42" s="17"/>
      <c r="S42" s="103">
        <f>J41+K41</f>
        <v>0</v>
      </c>
    </row>
    <row r="43" spans="1:20" ht="13.5" thickBot="1" x14ac:dyDescent="0.25">
      <c r="A43" s="102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22" t="s">
        <v>71</v>
      </c>
      <c r="O43" s="17"/>
      <c r="P43" s="17"/>
      <c r="Q43" s="17"/>
      <c r="R43" s="17"/>
      <c r="S43" s="104">
        <f>S41-S42</f>
        <v>0</v>
      </c>
    </row>
    <row r="44" spans="1:20" ht="13.5" thickTop="1" x14ac:dyDescent="0.2"/>
  </sheetData>
  <sheetProtection sheet="1" selectLockedCells="1"/>
  <printOptions horizontalCentered="1"/>
  <pageMargins left="0.74803149606299213" right="0.74803149606299213" top="0.98425196850393704" bottom="0.98425196850393704" header="0.51181102362204722" footer="0.51181102362204722"/>
  <pageSetup paperSize="9" scale="76" orientation="landscape" horizontalDpi="300" r:id="rId1"/>
  <headerFooter alignWithMargins="0">
    <oddHeader>&amp;CThe Scout Association of Australia
New South Wales Branch</oddHeader>
    <oddFooter>&amp;C&amp;"Arial,Bold"CB1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C241F-FC3F-4183-88D7-F4C461F74CD7}">
  <sheetPr>
    <tabColor theme="9" tint="0.59999389629810485"/>
    <pageSetUpPr fitToPage="1"/>
  </sheetPr>
  <dimension ref="A1:K69"/>
  <sheetViews>
    <sheetView workbookViewId="0">
      <selection activeCell="X26" sqref="X26"/>
    </sheetView>
  </sheetViews>
  <sheetFormatPr defaultColWidth="8.85546875" defaultRowHeight="12.75" x14ac:dyDescent="0.2"/>
  <cols>
    <col min="1" max="1" width="10.5703125" style="34" customWidth="1"/>
    <col min="2" max="3" width="8.85546875" style="34"/>
    <col min="4" max="4" width="10.140625" style="34" bestFit="1" customWidth="1"/>
    <col min="5" max="16384" width="8.85546875" style="34"/>
  </cols>
  <sheetData>
    <row r="1" spans="1:11" x14ac:dyDescent="0.2">
      <c r="A1" s="114" t="s">
        <v>54</v>
      </c>
      <c r="B1" s="51">
        <f>'CB1.1 Summ of Recpts and Paymts'!B1</f>
        <v>0</v>
      </c>
    </row>
    <row r="2" spans="1:11" x14ac:dyDescent="0.2">
      <c r="D2" s="245" t="str">
        <f>"Treasurer's Monthly Report for August "&amp;Instructions!$C$9</f>
        <v xml:space="preserve">Treasurer's Monthly Report for August </v>
      </c>
      <c r="H2" s="115"/>
    </row>
    <row r="4" spans="1:11" x14ac:dyDescent="0.2">
      <c r="A4" s="116" t="s">
        <v>171</v>
      </c>
    </row>
    <row r="6" spans="1:11" ht="25.5" x14ac:dyDescent="0.2">
      <c r="D6" s="117" t="s">
        <v>172</v>
      </c>
      <c r="E6" s="117" t="s">
        <v>173</v>
      </c>
      <c r="F6" s="117" t="s">
        <v>174</v>
      </c>
      <c r="G6" s="117" t="s">
        <v>175</v>
      </c>
      <c r="H6" s="117" t="s">
        <v>176</v>
      </c>
      <c r="I6" s="117" t="s">
        <v>177</v>
      </c>
      <c r="J6" s="117" t="s">
        <v>178</v>
      </c>
      <c r="K6" s="118"/>
    </row>
    <row r="7" spans="1:11" x14ac:dyDescent="0.2">
      <c r="B7" s="34" t="s">
        <v>179</v>
      </c>
      <c r="D7" s="48">
        <f>'JUL TR'!D11</f>
        <v>0</v>
      </c>
      <c r="E7" s="48">
        <f>'JUL TR'!E11</f>
        <v>0</v>
      </c>
      <c r="F7" s="48">
        <f>'JUL TR'!F11</f>
        <v>0</v>
      </c>
      <c r="G7" s="48">
        <f>'JUL TR'!G11</f>
        <v>0</v>
      </c>
      <c r="H7" s="48">
        <f>'JUL TR'!H11</f>
        <v>0</v>
      </c>
      <c r="I7" s="48">
        <f>'JUL TR'!I11</f>
        <v>0</v>
      </c>
      <c r="J7" s="49">
        <f>SUM(D7:I7)</f>
        <v>0</v>
      </c>
    </row>
    <row r="8" spans="1:11" x14ac:dyDescent="0.2">
      <c r="B8" s="34" t="s">
        <v>180</v>
      </c>
      <c r="D8" s="125">
        <f>'CB1.1 Summ of Recpts and Paymts'!S14-SUM(E8:I8)</f>
        <v>0</v>
      </c>
      <c r="E8" s="126">
        <f>'CB1.1 Summ of Recpts and Paymts'!D14</f>
        <v>0</v>
      </c>
      <c r="F8" s="125">
        <f>'CB1.1 Summ of Recpts and Paymts'!L14</f>
        <v>0</v>
      </c>
      <c r="G8" s="125">
        <f>'CB1.1 Summ of Recpts and Paymts'!M14</f>
        <v>0</v>
      </c>
      <c r="H8" s="125">
        <f>'CB1.1 Summ of Recpts and Paymts'!N14</f>
        <v>0</v>
      </c>
      <c r="I8" s="125">
        <f>'CB1.1 Summ of Recpts and Paymts'!O14</f>
        <v>0</v>
      </c>
      <c r="J8" s="125">
        <f>SUM(D8:I8)</f>
        <v>0</v>
      </c>
    </row>
    <row r="9" spans="1:11" x14ac:dyDescent="0.2">
      <c r="D9" s="49">
        <f>SUM(D7:D8)</f>
        <v>0</v>
      </c>
      <c r="E9" s="49">
        <f t="shared" ref="E9:J9" si="0">SUM(E7:E8)</f>
        <v>0</v>
      </c>
      <c r="F9" s="49">
        <f t="shared" si="0"/>
        <v>0</v>
      </c>
      <c r="G9" s="49">
        <f t="shared" si="0"/>
        <v>0</v>
      </c>
      <c r="H9" s="49">
        <f t="shared" si="0"/>
        <v>0</v>
      </c>
      <c r="I9" s="49">
        <f t="shared" si="0"/>
        <v>0</v>
      </c>
      <c r="J9" s="49">
        <f t="shared" si="0"/>
        <v>0</v>
      </c>
    </row>
    <row r="10" spans="1:11" x14ac:dyDescent="0.2">
      <c r="B10" s="34" t="s">
        <v>181</v>
      </c>
      <c r="D10" s="49">
        <f>'CB1.1 Summ of Recpts and Paymts'!S33-SUM(E10:I10)</f>
        <v>0</v>
      </c>
      <c r="E10" s="49">
        <f>'CB1.1 Summ of Recpts and Paymts'!D33</f>
        <v>0</v>
      </c>
      <c r="F10" s="49">
        <f>'CB1.1 Summ of Recpts and Paymts'!L33</f>
        <v>0</v>
      </c>
      <c r="G10" s="49">
        <f>'CB1.1 Summ of Recpts and Paymts'!M33</f>
        <v>0</v>
      </c>
      <c r="H10" s="49">
        <f>'CB1.1 Summ of Recpts and Paymts'!N33</f>
        <v>0</v>
      </c>
      <c r="I10" s="49">
        <f>'CB1.1 Summ of Recpts and Paymts'!O33</f>
        <v>0</v>
      </c>
      <c r="J10" s="49">
        <f>SUM(D10:I10)</f>
        <v>0</v>
      </c>
    </row>
    <row r="11" spans="1:11" ht="13.5" thickBot="1" x14ac:dyDescent="0.25">
      <c r="B11" s="34" t="s">
        <v>182</v>
      </c>
      <c r="D11" s="127">
        <f>D9-D10</f>
        <v>0</v>
      </c>
      <c r="E11" s="127">
        <f t="shared" ref="E11:J11" si="1">E9-E10</f>
        <v>0</v>
      </c>
      <c r="F11" s="127">
        <f t="shared" si="1"/>
        <v>0</v>
      </c>
      <c r="G11" s="127">
        <f t="shared" si="1"/>
        <v>0</v>
      </c>
      <c r="H11" s="127">
        <f t="shared" si="1"/>
        <v>0</v>
      </c>
      <c r="I11" s="127">
        <f t="shared" si="1"/>
        <v>0</v>
      </c>
      <c r="J11" s="127">
        <f t="shared" si="1"/>
        <v>0</v>
      </c>
    </row>
    <row r="12" spans="1:11" ht="13.5" thickTop="1" x14ac:dyDescent="0.2"/>
    <row r="14" spans="1:11" x14ac:dyDescent="0.2">
      <c r="A14" s="116" t="s">
        <v>183</v>
      </c>
      <c r="I14" s="120" t="s">
        <v>184</v>
      </c>
      <c r="J14" s="120" t="s">
        <v>185</v>
      </c>
    </row>
    <row r="15" spans="1:11" x14ac:dyDescent="0.2">
      <c r="B15" s="34" t="s">
        <v>179</v>
      </c>
      <c r="I15" s="49">
        <f>'JUL TR'!I22</f>
        <v>0</v>
      </c>
      <c r="J15" s="49">
        <f>'JAN TR'!J15</f>
        <v>0</v>
      </c>
    </row>
    <row r="16" spans="1:11" x14ac:dyDescent="0.2">
      <c r="B16" s="34" t="s">
        <v>186</v>
      </c>
      <c r="I16" s="49"/>
      <c r="J16" s="49"/>
    </row>
    <row r="17" spans="1:10" x14ac:dyDescent="0.2">
      <c r="B17" s="121" t="s">
        <v>216</v>
      </c>
      <c r="I17" s="49">
        <f>'CB1.1 Summ of Recpts and Paymts'!K33</f>
        <v>0</v>
      </c>
      <c r="J17" s="49">
        <f>'JUL TR'!J17+'AUG TR'!I17</f>
        <v>0</v>
      </c>
    </row>
    <row r="18" spans="1:10" x14ac:dyDescent="0.2">
      <c r="B18" s="34" t="s">
        <v>187</v>
      </c>
      <c r="I18" s="43"/>
      <c r="J18" s="125">
        <f>'JUL TR'!J18+'AUG TR'!I18</f>
        <v>0</v>
      </c>
    </row>
    <row r="19" spans="1:10" x14ac:dyDescent="0.2">
      <c r="I19" s="49">
        <f>SUM(I15:I18)</f>
        <v>0</v>
      </c>
      <c r="J19" s="49">
        <f>SUM(J15:J18)</f>
        <v>0</v>
      </c>
    </row>
    <row r="20" spans="1:10" x14ac:dyDescent="0.2">
      <c r="B20" s="34" t="s">
        <v>188</v>
      </c>
      <c r="I20" s="49"/>
      <c r="J20" s="49"/>
    </row>
    <row r="21" spans="1:10" x14ac:dyDescent="0.2">
      <c r="B21" s="121" t="s">
        <v>217</v>
      </c>
      <c r="I21" s="49">
        <f>'CB1.1 Summ of Recpts and Paymts'!K14</f>
        <v>0</v>
      </c>
      <c r="J21" s="49">
        <f>'JUL TR'!J21+'AUG TR'!I21</f>
        <v>0</v>
      </c>
    </row>
    <row r="22" spans="1:10" ht="13.5" thickBot="1" x14ac:dyDescent="0.25">
      <c r="B22" s="34" t="s">
        <v>182</v>
      </c>
      <c r="I22" s="127">
        <f>I19-I21</f>
        <v>0</v>
      </c>
      <c r="J22" s="127">
        <f>J19-J21</f>
        <v>0</v>
      </c>
    </row>
    <row r="23" spans="1:10" ht="13.5" thickTop="1" x14ac:dyDescent="0.2"/>
    <row r="24" spans="1:10" x14ac:dyDescent="0.2">
      <c r="A24" s="116" t="s">
        <v>189</v>
      </c>
      <c r="I24" s="120" t="s">
        <v>184</v>
      </c>
      <c r="J24" s="120" t="s">
        <v>185</v>
      </c>
    </row>
    <row r="25" spans="1:10" x14ac:dyDescent="0.2">
      <c r="B25" s="34" t="s">
        <v>179</v>
      </c>
      <c r="I25" s="49">
        <f>'JUL TR'!I32</f>
        <v>0</v>
      </c>
      <c r="J25" s="49">
        <f>'JAN TR'!J25</f>
        <v>0</v>
      </c>
    </row>
    <row r="26" spans="1:10" x14ac:dyDescent="0.2">
      <c r="B26" s="34" t="s">
        <v>186</v>
      </c>
      <c r="I26" s="49"/>
      <c r="J26" s="49"/>
    </row>
    <row r="27" spans="1:10" x14ac:dyDescent="0.2">
      <c r="B27" s="121" t="s">
        <v>218</v>
      </c>
      <c r="I27" s="49">
        <f>'CB1.1 Summ of Recpts and Paymts'!J14</f>
        <v>0</v>
      </c>
      <c r="J27" s="49">
        <f>'JUL TR'!J27+'AUG TR'!I27</f>
        <v>0</v>
      </c>
    </row>
    <row r="28" spans="1:10" x14ac:dyDescent="0.2">
      <c r="B28" s="34" t="s">
        <v>187</v>
      </c>
      <c r="I28" s="43"/>
      <c r="J28" s="49">
        <f>'JUL TR'!J28+'AUG TR'!I28</f>
        <v>0</v>
      </c>
    </row>
    <row r="29" spans="1:10" x14ac:dyDescent="0.2">
      <c r="I29" s="49">
        <f>SUM(I25:I28)</f>
        <v>0</v>
      </c>
      <c r="J29" s="49">
        <f>SUM(J25:J28)</f>
        <v>0</v>
      </c>
    </row>
    <row r="30" spans="1:10" x14ac:dyDescent="0.2">
      <c r="B30" s="34" t="s">
        <v>188</v>
      </c>
      <c r="I30" s="49"/>
      <c r="J30" s="49"/>
    </row>
    <row r="31" spans="1:10" x14ac:dyDescent="0.2">
      <c r="B31" s="121" t="s">
        <v>221</v>
      </c>
      <c r="I31" s="49">
        <f>'CB1.1 Summ of Recpts and Paymts'!J33</f>
        <v>0</v>
      </c>
      <c r="J31" s="49">
        <f>'JUL TR'!J31+'AUG TR'!I31</f>
        <v>0</v>
      </c>
    </row>
    <row r="32" spans="1:10" ht="13.5" thickBot="1" x14ac:dyDescent="0.25">
      <c r="B32" s="34" t="s">
        <v>182</v>
      </c>
      <c r="I32" s="127">
        <f>I29-I31</f>
        <v>0</v>
      </c>
      <c r="J32" s="127">
        <f>J29-J31</f>
        <v>0</v>
      </c>
    </row>
    <row r="33" spans="1:10" ht="13.5" thickTop="1" x14ac:dyDescent="0.2"/>
    <row r="34" spans="1:10" x14ac:dyDescent="0.2">
      <c r="A34" s="116" t="s">
        <v>190</v>
      </c>
      <c r="J34" s="120" t="s">
        <v>191</v>
      </c>
    </row>
    <row r="35" spans="1:10" x14ac:dyDescent="0.2">
      <c r="B35" s="34" t="s">
        <v>192</v>
      </c>
      <c r="J35" s="49">
        <f>'JUL TR'!J38</f>
        <v>0</v>
      </c>
    </row>
    <row r="36" spans="1:10" x14ac:dyDescent="0.2">
      <c r="B36" s="121" t="s">
        <v>223</v>
      </c>
      <c r="J36" s="49">
        <f>J8</f>
        <v>0</v>
      </c>
    </row>
    <row r="37" spans="1:10" x14ac:dyDescent="0.2">
      <c r="B37" s="121" t="s">
        <v>224</v>
      </c>
      <c r="J37" s="49">
        <f>J10</f>
        <v>0</v>
      </c>
    </row>
    <row r="38" spans="1:10" ht="13.5" thickBot="1" x14ac:dyDescent="0.25">
      <c r="B38" s="34" t="s">
        <v>193</v>
      </c>
      <c r="J38" s="127">
        <f>J35+J36-J37</f>
        <v>0</v>
      </c>
    </row>
    <row r="39" spans="1:10" ht="13.5" thickTop="1" x14ac:dyDescent="0.2">
      <c r="B39" s="34" t="s">
        <v>194</v>
      </c>
      <c r="J39" s="122"/>
    </row>
    <row r="40" spans="1:10" x14ac:dyDescent="0.2">
      <c r="C40" s="120" t="s">
        <v>195</v>
      </c>
      <c r="D40" s="34" t="s">
        <v>196</v>
      </c>
      <c r="G40" s="120" t="s">
        <v>197</v>
      </c>
      <c r="J40" s="122"/>
    </row>
    <row r="41" spans="1:10" x14ac:dyDescent="0.2">
      <c r="C41" s="44"/>
      <c r="D41" s="44"/>
      <c r="E41" s="45"/>
      <c r="F41" s="45"/>
      <c r="G41" s="42"/>
      <c r="J41" s="122"/>
    </row>
    <row r="42" spans="1:10" x14ac:dyDescent="0.2">
      <c r="C42" s="44"/>
      <c r="D42" s="44"/>
      <c r="E42" s="45"/>
      <c r="F42" s="45"/>
      <c r="G42" s="42"/>
      <c r="J42" s="122"/>
    </row>
    <row r="43" spans="1:10" x14ac:dyDescent="0.2">
      <c r="C43" s="44"/>
      <c r="D43" s="44"/>
      <c r="E43" s="45"/>
      <c r="F43" s="45"/>
      <c r="G43" s="42"/>
      <c r="J43" s="122"/>
    </row>
    <row r="44" spans="1:10" x14ac:dyDescent="0.2">
      <c r="C44" s="44"/>
      <c r="D44" s="44"/>
      <c r="E44" s="45"/>
      <c r="F44" s="45"/>
      <c r="G44" s="42"/>
      <c r="J44" s="122"/>
    </row>
    <row r="45" spans="1:10" x14ac:dyDescent="0.2">
      <c r="C45" s="44"/>
      <c r="D45" s="44"/>
      <c r="E45" s="45"/>
      <c r="F45" s="45"/>
      <c r="G45" s="42"/>
      <c r="J45" s="122"/>
    </row>
    <row r="46" spans="1:10" x14ac:dyDescent="0.2">
      <c r="C46" s="44"/>
      <c r="D46" s="44"/>
      <c r="E46" s="45"/>
      <c r="F46" s="45"/>
      <c r="G46" s="42"/>
      <c r="J46" s="122"/>
    </row>
    <row r="47" spans="1:10" x14ac:dyDescent="0.2">
      <c r="C47" s="44"/>
      <c r="D47" s="44"/>
      <c r="E47" s="45"/>
      <c r="F47" s="45"/>
      <c r="G47" s="42"/>
      <c r="J47" s="122"/>
    </row>
    <row r="48" spans="1:10" x14ac:dyDescent="0.2">
      <c r="C48" s="44"/>
      <c r="D48" s="44"/>
      <c r="E48" s="45"/>
      <c r="F48" s="45"/>
      <c r="G48" s="42"/>
      <c r="J48" s="122"/>
    </row>
    <row r="49" spans="1:10" x14ac:dyDescent="0.2">
      <c r="C49" s="44"/>
      <c r="D49" s="44"/>
      <c r="E49" s="45"/>
      <c r="F49" s="45"/>
      <c r="G49" s="42"/>
      <c r="J49" s="122"/>
    </row>
    <row r="50" spans="1:10" x14ac:dyDescent="0.2">
      <c r="C50" s="44"/>
      <c r="D50" s="44"/>
      <c r="E50" s="45"/>
      <c r="F50" s="45"/>
      <c r="G50" s="42"/>
      <c r="J50" s="122"/>
    </row>
    <row r="51" spans="1:10" x14ac:dyDescent="0.2">
      <c r="C51" s="45"/>
      <c r="D51" s="45"/>
      <c r="E51" s="45"/>
      <c r="F51" s="45"/>
      <c r="G51" s="252">
        <f>SUM(G41:G50)</f>
        <v>0</v>
      </c>
      <c r="J51" s="49">
        <f>G51</f>
        <v>0</v>
      </c>
    </row>
    <row r="52" spans="1:10" x14ac:dyDescent="0.2">
      <c r="B52" s="34" t="s">
        <v>198</v>
      </c>
      <c r="J52" s="122"/>
    </row>
    <row r="53" spans="1:10" x14ac:dyDescent="0.2">
      <c r="C53" s="120" t="s">
        <v>199</v>
      </c>
      <c r="G53" s="120" t="s">
        <v>197</v>
      </c>
      <c r="J53" s="122"/>
    </row>
    <row r="54" spans="1:10" x14ac:dyDescent="0.2">
      <c r="C54" s="44"/>
      <c r="D54" s="45"/>
      <c r="E54" s="45"/>
      <c r="F54" s="45"/>
      <c r="G54" s="42"/>
      <c r="J54" s="122"/>
    </row>
    <row r="55" spans="1:10" x14ac:dyDescent="0.2">
      <c r="C55" s="44"/>
      <c r="D55" s="45"/>
      <c r="E55" s="45"/>
      <c r="F55" s="45"/>
      <c r="G55" s="41"/>
      <c r="J55" s="122"/>
    </row>
    <row r="56" spans="1:10" x14ac:dyDescent="0.2">
      <c r="C56" s="45"/>
      <c r="D56" s="45"/>
      <c r="E56" s="45"/>
      <c r="F56" s="45"/>
      <c r="G56" s="252">
        <f>SUM(G54:G55)</f>
        <v>0</v>
      </c>
      <c r="J56" s="49">
        <f>G56</f>
        <v>0</v>
      </c>
    </row>
    <row r="57" spans="1:10" x14ac:dyDescent="0.2">
      <c r="J57" s="49"/>
    </row>
    <row r="58" spans="1:10" ht="13.5" thickBot="1" x14ac:dyDescent="0.25">
      <c r="B58" s="34" t="s">
        <v>200</v>
      </c>
      <c r="J58" s="127">
        <f>J38+J51-J56</f>
        <v>0</v>
      </c>
    </row>
    <row r="59" spans="1:10" ht="13.5" thickTop="1" x14ac:dyDescent="0.2"/>
    <row r="61" spans="1:10" x14ac:dyDescent="0.2">
      <c r="A61" s="34" t="s">
        <v>201</v>
      </c>
      <c r="B61" s="46"/>
      <c r="C61" s="46"/>
      <c r="D61" s="46"/>
      <c r="E61" s="46"/>
      <c r="F61" s="120" t="s">
        <v>202</v>
      </c>
    </row>
    <row r="62" spans="1:10" x14ac:dyDescent="0.2">
      <c r="B62" s="123"/>
      <c r="C62" s="123" t="s">
        <v>203</v>
      </c>
      <c r="D62" s="123"/>
      <c r="E62" s="123"/>
      <c r="F62" s="120"/>
    </row>
    <row r="64" spans="1:10" x14ac:dyDescent="0.2">
      <c r="A64" s="34" t="s">
        <v>208</v>
      </c>
      <c r="C64" s="123"/>
      <c r="D64" s="46"/>
      <c r="E64" s="46"/>
      <c r="F64" s="120" t="s">
        <v>205</v>
      </c>
    </row>
    <row r="65" spans="1:6" x14ac:dyDescent="0.2">
      <c r="C65" s="123"/>
      <c r="D65" s="123"/>
      <c r="E65" s="123"/>
      <c r="F65" s="120"/>
    </row>
    <row r="66" spans="1:6" x14ac:dyDescent="0.2">
      <c r="A66" s="34" t="s">
        <v>206</v>
      </c>
      <c r="F66" s="120" t="s">
        <v>202</v>
      </c>
    </row>
    <row r="68" spans="1:6" x14ac:dyDescent="0.2">
      <c r="A68" s="34" t="s">
        <v>201</v>
      </c>
      <c r="B68" s="46"/>
      <c r="C68" s="46"/>
      <c r="D68" s="46"/>
      <c r="E68" s="46"/>
      <c r="F68" s="120" t="s">
        <v>202</v>
      </c>
    </row>
    <row r="69" spans="1:6" x14ac:dyDescent="0.2">
      <c r="B69" s="123"/>
      <c r="C69" s="123" t="s">
        <v>207</v>
      </c>
      <c r="D69" s="123"/>
      <c r="E69" s="123"/>
      <c r="F69" s="120"/>
    </row>
  </sheetData>
  <sheetProtection sheet="1" objects="1" scenarios="1" selectLockedCells="1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ECEA8-1342-4527-B17C-5E62B1BF0C2C}">
  <sheetPr>
    <tabColor theme="9" tint="0.59999389629810485"/>
    <pageSetUpPr fitToPage="1"/>
  </sheetPr>
  <dimension ref="A1:K69"/>
  <sheetViews>
    <sheetView workbookViewId="0">
      <selection activeCell="X26" sqref="X26"/>
    </sheetView>
  </sheetViews>
  <sheetFormatPr defaultColWidth="8.85546875" defaultRowHeight="12.75" x14ac:dyDescent="0.2"/>
  <cols>
    <col min="1" max="1" width="10.5703125" style="34" customWidth="1"/>
    <col min="2" max="3" width="8.85546875" style="34"/>
    <col min="4" max="4" width="10.140625" style="34" bestFit="1" customWidth="1"/>
    <col min="5" max="16384" width="8.85546875" style="34"/>
  </cols>
  <sheetData>
    <row r="1" spans="1:11" x14ac:dyDescent="0.2">
      <c r="A1" s="114" t="s">
        <v>54</v>
      </c>
      <c r="B1" s="51">
        <f>'CB1.1 Summ of Recpts and Paymts'!B1</f>
        <v>0</v>
      </c>
    </row>
    <row r="2" spans="1:11" x14ac:dyDescent="0.2">
      <c r="D2" s="245" t="str">
        <f>"Treasurer's Monthly Report for September "&amp;Instructions!$C$9</f>
        <v xml:space="preserve">Treasurer's Monthly Report for September </v>
      </c>
      <c r="H2" s="115"/>
    </row>
    <row r="4" spans="1:11" x14ac:dyDescent="0.2">
      <c r="A4" s="116" t="s">
        <v>171</v>
      </c>
    </row>
    <row r="6" spans="1:11" ht="25.5" x14ac:dyDescent="0.2">
      <c r="D6" s="117" t="s">
        <v>172</v>
      </c>
      <c r="E6" s="117" t="s">
        <v>173</v>
      </c>
      <c r="F6" s="117" t="s">
        <v>495</v>
      </c>
      <c r="G6" s="117" t="s">
        <v>175</v>
      </c>
      <c r="H6" s="117" t="s">
        <v>176</v>
      </c>
      <c r="I6" s="117" t="s">
        <v>177</v>
      </c>
      <c r="J6" s="117" t="s">
        <v>178</v>
      </c>
      <c r="K6" s="118"/>
    </row>
    <row r="7" spans="1:11" x14ac:dyDescent="0.2">
      <c r="B7" s="34" t="s">
        <v>179</v>
      </c>
      <c r="D7" s="48">
        <f>'AUG TR'!D11</f>
        <v>0</v>
      </c>
      <c r="E7" s="48">
        <f>'AUG TR'!E11</f>
        <v>0</v>
      </c>
      <c r="F7" s="48">
        <f>'AUG TR'!F11</f>
        <v>0</v>
      </c>
      <c r="G7" s="48">
        <f>'AUG TR'!G11</f>
        <v>0</v>
      </c>
      <c r="H7" s="48">
        <f>'AUG TR'!H11</f>
        <v>0</v>
      </c>
      <c r="I7" s="48">
        <f>'AUG TR'!I11</f>
        <v>0</v>
      </c>
      <c r="J7" s="49">
        <f>SUM(D7:I7)</f>
        <v>0</v>
      </c>
    </row>
    <row r="8" spans="1:11" x14ac:dyDescent="0.2">
      <c r="B8" s="34" t="s">
        <v>180</v>
      </c>
      <c r="D8" s="125">
        <f>'CB1.1 Summ of Recpts and Paymts'!S15-SUM(E8:I8)</f>
        <v>0</v>
      </c>
      <c r="E8" s="126">
        <f>'CB1.1 Summ of Recpts and Paymts'!D15</f>
        <v>0</v>
      </c>
      <c r="F8" s="125">
        <f>'CB1.1 Summ of Recpts and Paymts'!L15</f>
        <v>0</v>
      </c>
      <c r="G8" s="125">
        <f>'CB1.1 Summ of Recpts and Paymts'!M15</f>
        <v>0</v>
      </c>
      <c r="H8" s="125">
        <f>'CB1.1 Summ of Recpts and Paymts'!N15</f>
        <v>0</v>
      </c>
      <c r="I8" s="125">
        <f>'CB1.1 Summ of Recpts and Paymts'!O15</f>
        <v>0</v>
      </c>
      <c r="J8" s="125">
        <f>SUM(D8:I8)</f>
        <v>0</v>
      </c>
    </row>
    <row r="9" spans="1:11" x14ac:dyDescent="0.2">
      <c r="D9" s="49">
        <f>SUM(D7:D8)</f>
        <v>0</v>
      </c>
      <c r="E9" s="49">
        <f t="shared" ref="E9:J9" si="0">SUM(E7:E8)</f>
        <v>0</v>
      </c>
      <c r="F9" s="49">
        <f t="shared" si="0"/>
        <v>0</v>
      </c>
      <c r="G9" s="49">
        <f t="shared" si="0"/>
        <v>0</v>
      </c>
      <c r="H9" s="49">
        <f t="shared" si="0"/>
        <v>0</v>
      </c>
      <c r="I9" s="49">
        <f t="shared" si="0"/>
        <v>0</v>
      </c>
      <c r="J9" s="49">
        <f t="shared" si="0"/>
        <v>0</v>
      </c>
    </row>
    <row r="10" spans="1:11" x14ac:dyDescent="0.2">
      <c r="B10" s="34" t="s">
        <v>181</v>
      </c>
      <c r="D10" s="49">
        <f>'CB1.1 Summ of Recpts and Paymts'!S34-SUM(E10:I10)</f>
        <v>0</v>
      </c>
      <c r="E10" s="49">
        <f>'CB1.1 Summ of Recpts and Paymts'!D34</f>
        <v>0</v>
      </c>
      <c r="F10" s="49">
        <f>'CB1.1 Summ of Recpts and Paymts'!L34</f>
        <v>0</v>
      </c>
      <c r="G10" s="49">
        <f>'CB1.1 Summ of Recpts and Paymts'!M34</f>
        <v>0</v>
      </c>
      <c r="H10" s="49">
        <f>'CB1.1 Summ of Recpts and Paymts'!N34</f>
        <v>0</v>
      </c>
      <c r="I10" s="49">
        <f>'CB1.1 Summ of Recpts and Paymts'!O34</f>
        <v>0</v>
      </c>
      <c r="J10" s="49">
        <f>SUM(D10:I10)</f>
        <v>0</v>
      </c>
    </row>
    <row r="11" spans="1:11" ht="13.5" thickBot="1" x14ac:dyDescent="0.25">
      <c r="B11" s="34" t="s">
        <v>182</v>
      </c>
      <c r="D11" s="127">
        <f>D9-D10</f>
        <v>0</v>
      </c>
      <c r="E11" s="127">
        <f t="shared" ref="E11:J11" si="1">E9-E10</f>
        <v>0</v>
      </c>
      <c r="F11" s="127">
        <f t="shared" si="1"/>
        <v>0</v>
      </c>
      <c r="G11" s="127">
        <f t="shared" si="1"/>
        <v>0</v>
      </c>
      <c r="H11" s="127">
        <f t="shared" si="1"/>
        <v>0</v>
      </c>
      <c r="I11" s="127">
        <f t="shared" si="1"/>
        <v>0</v>
      </c>
      <c r="J11" s="127">
        <f t="shared" si="1"/>
        <v>0</v>
      </c>
    </row>
    <row r="12" spans="1:11" ht="13.5" thickTop="1" x14ac:dyDescent="0.2"/>
    <row r="14" spans="1:11" x14ac:dyDescent="0.2">
      <c r="A14" s="116" t="s">
        <v>183</v>
      </c>
      <c r="I14" s="120" t="s">
        <v>184</v>
      </c>
      <c r="J14" s="120" t="s">
        <v>185</v>
      </c>
    </row>
    <row r="15" spans="1:11" x14ac:dyDescent="0.2">
      <c r="B15" s="34" t="s">
        <v>179</v>
      </c>
      <c r="I15" s="49">
        <f>'AUG TR'!I22</f>
        <v>0</v>
      </c>
      <c r="J15" s="49">
        <f>'JAN TR'!J15</f>
        <v>0</v>
      </c>
    </row>
    <row r="16" spans="1:11" x14ac:dyDescent="0.2">
      <c r="B16" s="34" t="s">
        <v>186</v>
      </c>
      <c r="I16" s="49"/>
      <c r="J16" s="49"/>
    </row>
    <row r="17" spans="1:10" x14ac:dyDescent="0.2">
      <c r="B17" s="121" t="s">
        <v>216</v>
      </c>
      <c r="I17" s="49">
        <f>'CB1.1 Summ of Recpts and Paymts'!K34</f>
        <v>0</v>
      </c>
      <c r="J17" s="49">
        <f>'AUG TR'!J17+'SEP TR'!I17</f>
        <v>0</v>
      </c>
    </row>
    <row r="18" spans="1:10" x14ac:dyDescent="0.2">
      <c r="B18" s="34" t="s">
        <v>187</v>
      </c>
      <c r="I18" s="43"/>
      <c r="J18" s="125">
        <f>'AUG TR'!J18+'SEP TR'!I18</f>
        <v>0</v>
      </c>
    </row>
    <row r="19" spans="1:10" x14ac:dyDescent="0.2">
      <c r="I19" s="49">
        <f>SUM(I15:I18)</f>
        <v>0</v>
      </c>
      <c r="J19" s="49">
        <f>SUM(J15:J18)</f>
        <v>0</v>
      </c>
    </row>
    <row r="20" spans="1:10" x14ac:dyDescent="0.2">
      <c r="B20" s="34" t="s">
        <v>188</v>
      </c>
      <c r="I20" s="49"/>
      <c r="J20" s="49"/>
    </row>
    <row r="21" spans="1:10" x14ac:dyDescent="0.2">
      <c r="B21" s="121" t="s">
        <v>217</v>
      </c>
      <c r="I21" s="49">
        <f>'CB1.1 Summ of Recpts and Paymts'!K15</f>
        <v>0</v>
      </c>
      <c r="J21" s="49">
        <f>'AUG TR'!J21+'SEP TR'!I21</f>
        <v>0</v>
      </c>
    </row>
    <row r="22" spans="1:10" ht="13.5" thickBot="1" x14ac:dyDescent="0.25">
      <c r="B22" s="34" t="s">
        <v>182</v>
      </c>
      <c r="I22" s="127">
        <f>I19-I21</f>
        <v>0</v>
      </c>
      <c r="J22" s="127">
        <f>J19-J21</f>
        <v>0</v>
      </c>
    </row>
    <row r="23" spans="1:10" ht="13.5" thickTop="1" x14ac:dyDescent="0.2"/>
    <row r="24" spans="1:10" x14ac:dyDescent="0.2">
      <c r="A24" s="116" t="s">
        <v>189</v>
      </c>
      <c r="I24" s="120" t="s">
        <v>184</v>
      </c>
      <c r="J24" s="120" t="s">
        <v>185</v>
      </c>
    </row>
    <row r="25" spans="1:10" x14ac:dyDescent="0.2">
      <c r="B25" s="34" t="s">
        <v>179</v>
      </c>
      <c r="I25" s="49">
        <f>'AUG TR'!I32</f>
        <v>0</v>
      </c>
      <c r="J25" s="49">
        <f>'JAN TR'!J25</f>
        <v>0</v>
      </c>
    </row>
    <row r="26" spans="1:10" x14ac:dyDescent="0.2">
      <c r="B26" s="34" t="s">
        <v>186</v>
      </c>
      <c r="I26" s="49"/>
      <c r="J26" s="49"/>
    </row>
    <row r="27" spans="1:10" x14ac:dyDescent="0.2">
      <c r="B27" s="121" t="s">
        <v>220</v>
      </c>
      <c r="I27" s="49">
        <f>'CB1.1 Summ of Recpts and Paymts'!J15</f>
        <v>0</v>
      </c>
      <c r="J27" s="49">
        <f>'AUG TR'!J27+'SEP TR'!I27</f>
        <v>0</v>
      </c>
    </row>
    <row r="28" spans="1:10" x14ac:dyDescent="0.2">
      <c r="B28" s="34" t="s">
        <v>187</v>
      </c>
      <c r="I28" s="43"/>
      <c r="J28" s="125">
        <f>'AUG TR'!J28+'SEP TR'!I28</f>
        <v>0</v>
      </c>
    </row>
    <row r="29" spans="1:10" x14ac:dyDescent="0.2">
      <c r="I29" s="49">
        <f>SUM(I25:I28)</f>
        <v>0</v>
      </c>
      <c r="J29" s="49">
        <f>SUM(J25:J28)</f>
        <v>0</v>
      </c>
    </row>
    <row r="30" spans="1:10" x14ac:dyDescent="0.2">
      <c r="B30" s="34" t="s">
        <v>188</v>
      </c>
      <c r="I30" s="49"/>
      <c r="J30" s="49"/>
    </row>
    <row r="31" spans="1:10" x14ac:dyDescent="0.2">
      <c r="B31" s="121" t="s">
        <v>221</v>
      </c>
      <c r="I31" s="49">
        <f>'CB1.1 Summ of Recpts and Paymts'!J34</f>
        <v>0</v>
      </c>
      <c r="J31" s="49">
        <f>'AUG TR'!J31+'SEP TR'!I31</f>
        <v>0</v>
      </c>
    </row>
    <row r="32" spans="1:10" ht="13.5" thickBot="1" x14ac:dyDescent="0.25">
      <c r="B32" s="34" t="s">
        <v>182</v>
      </c>
      <c r="I32" s="127">
        <f>I29-I31</f>
        <v>0</v>
      </c>
      <c r="J32" s="127">
        <f>J29-J31</f>
        <v>0</v>
      </c>
    </row>
    <row r="33" spans="1:10" ht="13.5" thickTop="1" x14ac:dyDescent="0.2"/>
    <row r="34" spans="1:10" x14ac:dyDescent="0.2">
      <c r="A34" s="116" t="s">
        <v>190</v>
      </c>
      <c r="J34" s="120" t="s">
        <v>191</v>
      </c>
    </row>
    <row r="35" spans="1:10" x14ac:dyDescent="0.2">
      <c r="B35" s="34" t="s">
        <v>192</v>
      </c>
      <c r="J35" s="49">
        <f>'AUG TR'!J38</f>
        <v>0</v>
      </c>
    </row>
    <row r="36" spans="1:10" x14ac:dyDescent="0.2">
      <c r="B36" s="121" t="s">
        <v>223</v>
      </c>
      <c r="J36" s="49">
        <f>J8</f>
        <v>0</v>
      </c>
    </row>
    <row r="37" spans="1:10" x14ac:dyDescent="0.2">
      <c r="B37" s="121" t="s">
        <v>225</v>
      </c>
      <c r="J37" s="49">
        <f>J10</f>
        <v>0</v>
      </c>
    </row>
    <row r="38" spans="1:10" ht="13.5" thickBot="1" x14ac:dyDescent="0.25">
      <c r="B38" s="34" t="s">
        <v>193</v>
      </c>
      <c r="J38" s="127">
        <f>J35+J36-J37</f>
        <v>0</v>
      </c>
    </row>
    <row r="39" spans="1:10" ht="13.5" thickTop="1" x14ac:dyDescent="0.2">
      <c r="B39" s="34" t="s">
        <v>194</v>
      </c>
      <c r="J39" s="122"/>
    </row>
    <row r="40" spans="1:10" x14ac:dyDescent="0.2">
      <c r="C40" s="120" t="s">
        <v>195</v>
      </c>
      <c r="D40" s="34" t="s">
        <v>196</v>
      </c>
      <c r="G40" s="120" t="s">
        <v>197</v>
      </c>
      <c r="J40" s="122"/>
    </row>
    <row r="41" spans="1:10" x14ac:dyDescent="0.2">
      <c r="C41" s="44"/>
      <c r="D41" s="44"/>
      <c r="E41" s="45"/>
      <c r="F41" s="45"/>
      <c r="G41" s="42"/>
      <c r="J41" s="122"/>
    </row>
    <row r="42" spans="1:10" x14ac:dyDescent="0.2">
      <c r="C42" s="44"/>
      <c r="D42" s="44"/>
      <c r="E42" s="45"/>
      <c r="F42" s="45"/>
      <c r="G42" s="42"/>
      <c r="J42" s="122"/>
    </row>
    <row r="43" spans="1:10" x14ac:dyDescent="0.2">
      <c r="C43" s="44"/>
      <c r="D43" s="44"/>
      <c r="E43" s="45"/>
      <c r="F43" s="45"/>
      <c r="G43" s="42"/>
      <c r="J43" s="122"/>
    </row>
    <row r="44" spans="1:10" x14ac:dyDescent="0.2">
      <c r="C44" s="44"/>
      <c r="D44" s="44"/>
      <c r="E44" s="45"/>
      <c r="F44" s="45"/>
      <c r="G44" s="42"/>
      <c r="J44" s="122"/>
    </row>
    <row r="45" spans="1:10" x14ac:dyDescent="0.2">
      <c r="C45" s="44"/>
      <c r="D45" s="44"/>
      <c r="E45" s="45"/>
      <c r="F45" s="45"/>
      <c r="G45" s="42"/>
      <c r="J45" s="122"/>
    </row>
    <row r="46" spans="1:10" x14ac:dyDescent="0.2">
      <c r="C46" s="44"/>
      <c r="D46" s="44"/>
      <c r="E46" s="45"/>
      <c r="F46" s="45"/>
      <c r="G46" s="42"/>
      <c r="J46" s="122"/>
    </row>
    <row r="47" spans="1:10" x14ac:dyDescent="0.2">
      <c r="C47" s="44"/>
      <c r="D47" s="44"/>
      <c r="E47" s="45"/>
      <c r="F47" s="45"/>
      <c r="G47" s="42"/>
      <c r="J47" s="122"/>
    </row>
    <row r="48" spans="1:10" x14ac:dyDescent="0.2">
      <c r="C48" s="44"/>
      <c r="D48" s="44"/>
      <c r="E48" s="45"/>
      <c r="F48" s="45"/>
      <c r="G48" s="42"/>
      <c r="J48" s="122"/>
    </row>
    <row r="49" spans="1:10" x14ac:dyDescent="0.2">
      <c r="C49" s="44"/>
      <c r="D49" s="44"/>
      <c r="E49" s="45"/>
      <c r="F49" s="45"/>
      <c r="G49" s="42"/>
      <c r="J49" s="122"/>
    </row>
    <row r="50" spans="1:10" x14ac:dyDescent="0.2">
      <c r="C50" s="44"/>
      <c r="D50" s="44"/>
      <c r="E50" s="45"/>
      <c r="F50" s="45"/>
      <c r="G50" s="42"/>
      <c r="J50" s="122"/>
    </row>
    <row r="51" spans="1:10" x14ac:dyDescent="0.2">
      <c r="C51" s="45"/>
      <c r="D51" s="45"/>
      <c r="E51" s="45"/>
      <c r="F51" s="45"/>
      <c r="G51" s="252">
        <f>SUM(G41:G50)</f>
        <v>0</v>
      </c>
      <c r="J51" s="49">
        <f>G51</f>
        <v>0</v>
      </c>
    </row>
    <row r="52" spans="1:10" x14ac:dyDescent="0.2">
      <c r="B52" s="34" t="s">
        <v>198</v>
      </c>
      <c r="J52" s="122"/>
    </row>
    <row r="53" spans="1:10" x14ac:dyDescent="0.2">
      <c r="C53" s="120" t="s">
        <v>199</v>
      </c>
      <c r="G53" s="120" t="s">
        <v>197</v>
      </c>
      <c r="J53" s="122"/>
    </row>
    <row r="54" spans="1:10" x14ac:dyDescent="0.2">
      <c r="C54" s="44"/>
      <c r="D54" s="45"/>
      <c r="E54" s="45"/>
      <c r="F54" s="45"/>
      <c r="G54" s="42"/>
      <c r="J54" s="122"/>
    </row>
    <row r="55" spans="1:10" x14ac:dyDescent="0.2">
      <c r="C55" s="44"/>
      <c r="D55" s="45"/>
      <c r="E55" s="45"/>
      <c r="F55" s="45"/>
      <c r="G55" s="41"/>
      <c r="J55" s="122"/>
    </row>
    <row r="56" spans="1:10" x14ac:dyDescent="0.2">
      <c r="C56" s="45"/>
      <c r="D56" s="45"/>
      <c r="E56" s="45"/>
      <c r="F56" s="45"/>
      <c r="G56" s="252">
        <f>SUM(G54:G55)</f>
        <v>0</v>
      </c>
      <c r="J56" s="49">
        <f>G56</f>
        <v>0</v>
      </c>
    </row>
    <row r="57" spans="1:10" x14ac:dyDescent="0.2">
      <c r="J57" s="49"/>
    </row>
    <row r="58" spans="1:10" ht="13.5" thickBot="1" x14ac:dyDescent="0.25">
      <c r="B58" s="34" t="s">
        <v>200</v>
      </c>
      <c r="J58" s="127">
        <f>J38+J51-J56</f>
        <v>0</v>
      </c>
    </row>
    <row r="59" spans="1:10" ht="13.5" thickTop="1" x14ac:dyDescent="0.2"/>
    <row r="61" spans="1:10" x14ac:dyDescent="0.2">
      <c r="A61" s="34" t="s">
        <v>201</v>
      </c>
      <c r="B61" s="46"/>
      <c r="C61" s="46"/>
      <c r="D61" s="46"/>
      <c r="E61" s="46"/>
      <c r="F61" s="120" t="s">
        <v>202</v>
      </c>
    </row>
    <row r="62" spans="1:10" x14ac:dyDescent="0.2">
      <c r="B62" s="123"/>
      <c r="C62" s="123" t="s">
        <v>203</v>
      </c>
      <c r="D62" s="123"/>
      <c r="E62" s="123"/>
      <c r="F62" s="120"/>
    </row>
    <row r="64" spans="1:10" x14ac:dyDescent="0.2">
      <c r="A64" s="34" t="s">
        <v>208</v>
      </c>
      <c r="C64" s="123"/>
      <c r="D64" s="46"/>
      <c r="E64" s="46"/>
      <c r="F64" s="120" t="s">
        <v>205</v>
      </c>
    </row>
    <row r="65" spans="1:6" x14ac:dyDescent="0.2">
      <c r="C65" s="123"/>
      <c r="D65" s="123"/>
      <c r="E65" s="123"/>
      <c r="F65" s="120"/>
    </row>
    <row r="66" spans="1:6" x14ac:dyDescent="0.2">
      <c r="A66" s="34" t="s">
        <v>206</v>
      </c>
      <c r="F66" s="120" t="s">
        <v>202</v>
      </c>
    </row>
    <row r="68" spans="1:6" x14ac:dyDescent="0.2">
      <c r="A68" s="34" t="s">
        <v>201</v>
      </c>
      <c r="B68" s="46"/>
      <c r="C68" s="46"/>
      <c r="D68" s="46"/>
      <c r="E68" s="46"/>
      <c r="F68" s="120" t="s">
        <v>202</v>
      </c>
    </row>
    <row r="69" spans="1:6" x14ac:dyDescent="0.2">
      <c r="B69" s="123"/>
      <c r="C69" s="123" t="s">
        <v>207</v>
      </c>
      <c r="D69" s="123"/>
      <c r="E69" s="123"/>
      <c r="F69" s="120"/>
    </row>
  </sheetData>
  <sheetProtection sheet="1" selectLockedCells="1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FA7AF-C391-49B4-A993-C74D0636E136}">
  <sheetPr>
    <tabColor theme="9" tint="0.59999389629810485"/>
    <pageSetUpPr fitToPage="1"/>
  </sheetPr>
  <dimension ref="A1:K69"/>
  <sheetViews>
    <sheetView workbookViewId="0">
      <selection activeCell="X26" sqref="X26"/>
    </sheetView>
  </sheetViews>
  <sheetFormatPr defaultColWidth="8.85546875" defaultRowHeight="12.75" x14ac:dyDescent="0.2"/>
  <cols>
    <col min="1" max="1" width="10.5703125" style="34" customWidth="1"/>
    <col min="2" max="3" width="8.85546875" style="34"/>
    <col min="4" max="4" width="10.140625" style="34" bestFit="1" customWidth="1"/>
    <col min="5" max="16384" width="8.85546875" style="34"/>
  </cols>
  <sheetData>
    <row r="1" spans="1:11" x14ac:dyDescent="0.2">
      <c r="A1" s="114" t="s">
        <v>54</v>
      </c>
      <c r="B1" s="51">
        <f>'CB1.1 Summ of Recpts and Paymts'!B1</f>
        <v>0</v>
      </c>
    </row>
    <row r="2" spans="1:11" x14ac:dyDescent="0.2">
      <c r="D2" s="245" t="str">
        <f>"Treasurer's Monthly Report for October "&amp;Instructions!$C$9</f>
        <v xml:space="preserve">Treasurer's Monthly Report for October </v>
      </c>
      <c r="H2" s="115"/>
    </row>
    <row r="4" spans="1:11" x14ac:dyDescent="0.2">
      <c r="A4" s="116" t="s">
        <v>171</v>
      </c>
    </row>
    <row r="6" spans="1:11" ht="25.5" x14ac:dyDescent="0.2">
      <c r="D6" s="117" t="s">
        <v>172</v>
      </c>
      <c r="E6" s="117" t="s">
        <v>173</v>
      </c>
      <c r="F6" s="117" t="s">
        <v>174</v>
      </c>
      <c r="G6" s="117" t="s">
        <v>175</v>
      </c>
      <c r="H6" s="117" t="s">
        <v>176</v>
      </c>
      <c r="I6" s="117" t="s">
        <v>177</v>
      </c>
      <c r="J6" s="117" t="s">
        <v>178</v>
      </c>
      <c r="K6" s="118"/>
    </row>
    <row r="7" spans="1:11" x14ac:dyDescent="0.2">
      <c r="B7" s="34" t="s">
        <v>179</v>
      </c>
      <c r="D7" s="48">
        <f>'SEP TR'!D11</f>
        <v>0</v>
      </c>
      <c r="E7" s="48">
        <f>'SEP TR'!E11</f>
        <v>0</v>
      </c>
      <c r="F7" s="48">
        <f>'SEP TR'!F11</f>
        <v>0</v>
      </c>
      <c r="G7" s="48">
        <f>'SEP TR'!G11</f>
        <v>0</v>
      </c>
      <c r="H7" s="48">
        <f>'SEP TR'!H11</f>
        <v>0</v>
      </c>
      <c r="I7" s="48">
        <f>'SEP TR'!I11</f>
        <v>0</v>
      </c>
      <c r="J7" s="49">
        <f>SUM(D7:I7)</f>
        <v>0</v>
      </c>
    </row>
    <row r="8" spans="1:11" x14ac:dyDescent="0.2">
      <c r="B8" s="34" t="s">
        <v>180</v>
      </c>
      <c r="D8" s="125">
        <f>'CB1.1 Summ of Recpts and Paymts'!S16-SUM(E8:I8)</f>
        <v>0</v>
      </c>
      <c r="E8" s="126">
        <f>'CB1.1 Summ of Recpts and Paymts'!D16</f>
        <v>0</v>
      </c>
      <c r="F8" s="125">
        <f>'CB1.1 Summ of Recpts and Paymts'!L16</f>
        <v>0</v>
      </c>
      <c r="G8" s="125">
        <f>'CB1.1 Summ of Recpts and Paymts'!M16</f>
        <v>0</v>
      </c>
      <c r="H8" s="125">
        <f>'CB1.1 Summ of Recpts and Paymts'!N16</f>
        <v>0</v>
      </c>
      <c r="I8" s="125">
        <f>'CB1.1 Summ of Recpts and Paymts'!O16</f>
        <v>0</v>
      </c>
      <c r="J8" s="125">
        <f>SUM(D8:I8)</f>
        <v>0</v>
      </c>
    </row>
    <row r="9" spans="1:11" x14ac:dyDescent="0.2">
      <c r="D9" s="49">
        <f>SUM(D7:D8)</f>
        <v>0</v>
      </c>
      <c r="E9" s="49">
        <f t="shared" ref="E9:J9" si="0">SUM(E7:E8)</f>
        <v>0</v>
      </c>
      <c r="F9" s="49">
        <f t="shared" si="0"/>
        <v>0</v>
      </c>
      <c r="G9" s="49">
        <f t="shared" si="0"/>
        <v>0</v>
      </c>
      <c r="H9" s="49">
        <f t="shared" si="0"/>
        <v>0</v>
      </c>
      <c r="I9" s="49">
        <f t="shared" si="0"/>
        <v>0</v>
      </c>
      <c r="J9" s="49">
        <f t="shared" si="0"/>
        <v>0</v>
      </c>
    </row>
    <row r="10" spans="1:11" x14ac:dyDescent="0.2">
      <c r="B10" s="34" t="s">
        <v>181</v>
      </c>
      <c r="D10" s="49">
        <f>'CB1.1 Summ of Recpts and Paymts'!S35-SUM(E10:I10)</f>
        <v>0</v>
      </c>
      <c r="E10" s="49">
        <f>'CB1.1 Summ of Recpts and Paymts'!D35</f>
        <v>0</v>
      </c>
      <c r="F10" s="49">
        <f>'CB1.1 Summ of Recpts and Paymts'!L35</f>
        <v>0</v>
      </c>
      <c r="G10" s="49">
        <f>'CB1.1 Summ of Recpts and Paymts'!M35</f>
        <v>0</v>
      </c>
      <c r="H10" s="49">
        <f>'CB1.1 Summ of Recpts and Paymts'!N35</f>
        <v>0</v>
      </c>
      <c r="I10" s="49">
        <f>'CB1.1 Summ of Recpts and Paymts'!O35</f>
        <v>0</v>
      </c>
      <c r="J10" s="49">
        <f>SUM(D10:I10)</f>
        <v>0</v>
      </c>
    </row>
    <row r="11" spans="1:11" ht="13.5" thickBot="1" x14ac:dyDescent="0.25">
      <c r="B11" s="34" t="s">
        <v>182</v>
      </c>
      <c r="D11" s="127">
        <f>D9-D10</f>
        <v>0</v>
      </c>
      <c r="E11" s="127">
        <f t="shared" ref="E11:J11" si="1">E9-E10</f>
        <v>0</v>
      </c>
      <c r="F11" s="127">
        <f t="shared" si="1"/>
        <v>0</v>
      </c>
      <c r="G11" s="127">
        <f t="shared" si="1"/>
        <v>0</v>
      </c>
      <c r="H11" s="127">
        <f t="shared" si="1"/>
        <v>0</v>
      </c>
      <c r="I11" s="127">
        <f t="shared" si="1"/>
        <v>0</v>
      </c>
      <c r="J11" s="127">
        <f t="shared" si="1"/>
        <v>0</v>
      </c>
    </row>
    <row r="12" spans="1:11" ht="13.5" thickTop="1" x14ac:dyDescent="0.2"/>
    <row r="14" spans="1:11" x14ac:dyDescent="0.2">
      <c r="A14" s="116" t="s">
        <v>183</v>
      </c>
      <c r="I14" s="120" t="s">
        <v>184</v>
      </c>
      <c r="J14" s="120" t="s">
        <v>185</v>
      </c>
    </row>
    <row r="15" spans="1:11" x14ac:dyDescent="0.2">
      <c r="B15" s="34" t="s">
        <v>179</v>
      </c>
      <c r="I15" s="49">
        <f>'SEP TR'!I22</f>
        <v>0</v>
      </c>
      <c r="J15" s="49">
        <f>'JAN TR'!J15</f>
        <v>0</v>
      </c>
    </row>
    <row r="16" spans="1:11" x14ac:dyDescent="0.2">
      <c r="B16" s="34" t="s">
        <v>186</v>
      </c>
      <c r="I16" s="49"/>
      <c r="J16" s="49"/>
    </row>
    <row r="17" spans="1:10" x14ac:dyDescent="0.2">
      <c r="B17" s="121" t="s">
        <v>216</v>
      </c>
      <c r="I17" s="49">
        <f>'CB1.1 Summ of Recpts and Paymts'!K35</f>
        <v>0</v>
      </c>
      <c r="J17" s="49">
        <f>'SEP TR'!J17+'OCT TR'!I17</f>
        <v>0</v>
      </c>
    </row>
    <row r="18" spans="1:10" x14ac:dyDescent="0.2">
      <c r="B18" s="34" t="s">
        <v>187</v>
      </c>
      <c r="I18" s="43"/>
      <c r="J18" s="125">
        <f>'SEP TR'!J18+'OCT TR'!I18</f>
        <v>0</v>
      </c>
    </row>
    <row r="19" spans="1:10" x14ac:dyDescent="0.2">
      <c r="I19" s="49">
        <f>SUM(I15:I18)</f>
        <v>0</v>
      </c>
      <c r="J19" s="49">
        <f>SUM(J15:J18)</f>
        <v>0</v>
      </c>
    </row>
    <row r="20" spans="1:10" x14ac:dyDescent="0.2">
      <c r="B20" s="34" t="s">
        <v>188</v>
      </c>
      <c r="I20" s="49"/>
      <c r="J20" s="49"/>
    </row>
    <row r="21" spans="1:10" x14ac:dyDescent="0.2">
      <c r="B21" s="121" t="s">
        <v>217</v>
      </c>
      <c r="I21" s="49">
        <f>'CB1.1 Summ of Recpts and Paymts'!K16</f>
        <v>0</v>
      </c>
      <c r="J21" s="49">
        <f>'SEP TR'!J21+'OCT TR'!I21</f>
        <v>0</v>
      </c>
    </row>
    <row r="22" spans="1:10" ht="13.5" thickBot="1" x14ac:dyDescent="0.25">
      <c r="B22" s="34" t="s">
        <v>182</v>
      </c>
      <c r="I22" s="127">
        <f>I19-I21</f>
        <v>0</v>
      </c>
      <c r="J22" s="127">
        <f>J19-J21</f>
        <v>0</v>
      </c>
    </row>
    <row r="23" spans="1:10" ht="13.5" thickTop="1" x14ac:dyDescent="0.2"/>
    <row r="24" spans="1:10" x14ac:dyDescent="0.2">
      <c r="A24" s="116" t="s">
        <v>189</v>
      </c>
      <c r="I24" s="120" t="s">
        <v>184</v>
      </c>
      <c r="J24" s="120" t="s">
        <v>185</v>
      </c>
    </row>
    <row r="25" spans="1:10" x14ac:dyDescent="0.2">
      <c r="B25" s="34" t="s">
        <v>179</v>
      </c>
      <c r="I25" s="49">
        <f>'SEP TR'!I32</f>
        <v>0</v>
      </c>
      <c r="J25" s="49">
        <f>'JAN TR'!J25</f>
        <v>0</v>
      </c>
    </row>
    <row r="26" spans="1:10" x14ac:dyDescent="0.2">
      <c r="B26" s="34" t="s">
        <v>186</v>
      </c>
      <c r="I26" s="49"/>
      <c r="J26" s="49"/>
    </row>
    <row r="27" spans="1:10" x14ac:dyDescent="0.2">
      <c r="B27" s="121" t="s">
        <v>218</v>
      </c>
      <c r="I27" s="49">
        <f>'CB1.1 Summ of Recpts and Paymts'!J16</f>
        <v>0</v>
      </c>
      <c r="J27" s="49">
        <f>'SEP TR'!J27+'OCT TR'!I27</f>
        <v>0</v>
      </c>
    </row>
    <row r="28" spans="1:10" x14ac:dyDescent="0.2">
      <c r="B28" s="34" t="s">
        <v>187</v>
      </c>
      <c r="I28" s="43"/>
      <c r="J28" s="125">
        <f>'SEP TR'!J28+'OCT TR'!I28</f>
        <v>0</v>
      </c>
    </row>
    <row r="29" spans="1:10" x14ac:dyDescent="0.2">
      <c r="I29" s="49">
        <f>SUM(I25:I28)</f>
        <v>0</v>
      </c>
      <c r="J29" s="49">
        <f>SUM(J25:J28)</f>
        <v>0</v>
      </c>
    </row>
    <row r="30" spans="1:10" x14ac:dyDescent="0.2">
      <c r="B30" s="34" t="s">
        <v>188</v>
      </c>
      <c r="I30" s="49"/>
      <c r="J30" s="49"/>
    </row>
    <row r="31" spans="1:10" x14ac:dyDescent="0.2">
      <c r="B31" s="121" t="s">
        <v>221</v>
      </c>
      <c r="I31" s="49">
        <f>'CB1.1 Summ of Recpts and Paymts'!J35</f>
        <v>0</v>
      </c>
      <c r="J31" s="49">
        <f>'SEP TR'!J31+'OCT TR'!I31</f>
        <v>0</v>
      </c>
    </row>
    <row r="32" spans="1:10" ht="13.5" thickBot="1" x14ac:dyDescent="0.25">
      <c r="B32" s="34" t="s">
        <v>182</v>
      </c>
      <c r="I32" s="127">
        <f>I29-I31</f>
        <v>0</v>
      </c>
      <c r="J32" s="127">
        <f>J29-J31</f>
        <v>0</v>
      </c>
    </row>
    <row r="33" spans="1:10" ht="13.5" thickTop="1" x14ac:dyDescent="0.2"/>
    <row r="34" spans="1:10" x14ac:dyDescent="0.2">
      <c r="A34" s="116" t="s">
        <v>190</v>
      </c>
      <c r="J34" s="120" t="s">
        <v>191</v>
      </c>
    </row>
    <row r="35" spans="1:10" x14ac:dyDescent="0.2">
      <c r="B35" s="34" t="s">
        <v>192</v>
      </c>
      <c r="J35" s="49">
        <f>'SEP TR'!J38</f>
        <v>0</v>
      </c>
    </row>
    <row r="36" spans="1:10" x14ac:dyDescent="0.2">
      <c r="B36" s="121" t="s">
        <v>223</v>
      </c>
      <c r="J36" s="49">
        <f>J8</f>
        <v>0</v>
      </c>
    </row>
    <row r="37" spans="1:10" x14ac:dyDescent="0.2">
      <c r="B37" s="121" t="s">
        <v>224</v>
      </c>
      <c r="J37" s="49">
        <f>J10</f>
        <v>0</v>
      </c>
    </row>
    <row r="38" spans="1:10" ht="13.5" thickBot="1" x14ac:dyDescent="0.25">
      <c r="B38" s="34" t="s">
        <v>193</v>
      </c>
      <c r="J38" s="127">
        <f>J35+J36-J37</f>
        <v>0</v>
      </c>
    </row>
    <row r="39" spans="1:10" ht="13.5" thickTop="1" x14ac:dyDescent="0.2">
      <c r="B39" s="34" t="s">
        <v>194</v>
      </c>
      <c r="J39" s="122"/>
    </row>
    <row r="40" spans="1:10" x14ac:dyDescent="0.2">
      <c r="C40" s="120" t="s">
        <v>195</v>
      </c>
      <c r="D40" s="34" t="s">
        <v>196</v>
      </c>
      <c r="G40" s="120" t="s">
        <v>197</v>
      </c>
      <c r="J40" s="122"/>
    </row>
    <row r="41" spans="1:10" x14ac:dyDescent="0.2">
      <c r="C41" s="44"/>
      <c r="D41" s="44"/>
      <c r="E41" s="45"/>
      <c r="F41" s="45"/>
      <c r="G41" s="42"/>
      <c r="J41" s="122"/>
    </row>
    <row r="42" spans="1:10" x14ac:dyDescent="0.2">
      <c r="C42" s="44"/>
      <c r="D42" s="44"/>
      <c r="E42" s="45"/>
      <c r="F42" s="45"/>
      <c r="G42" s="42"/>
      <c r="J42" s="122"/>
    </row>
    <row r="43" spans="1:10" x14ac:dyDescent="0.2">
      <c r="C43" s="44"/>
      <c r="D43" s="44"/>
      <c r="E43" s="45"/>
      <c r="F43" s="45"/>
      <c r="G43" s="42"/>
      <c r="J43" s="122"/>
    </row>
    <row r="44" spans="1:10" x14ac:dyDescent="0.2">
      <c r="C44" s="44"/>
      <c r="D44" s="44"/>
      <c r="E44" s="45"/>
      <c r="F44" s="45"/>
      <c r="G44" s="42"/>
      <c r="J44" s="122"/>
    </row>
    <row r="45" spans="1:10" x14ac:dyDescent="0.2">
      <c r="C45" s="44"/>
      <c r="D45" s="44"/>
      <c r="E45" s="45"/>
      <c r="F45" s="45"/>
      <c r="G45" s="42"/>
      <c r="J45" s="122"/>
    </row>
    <row r="46" spans="1:10" x14ac:dyDescent="0.2">
      <c r="C46" s="44"/>
      <c r="D46" s="44"/>
      <c r="E46" s="45"/>
      <c r="F46" s="45"/>
      <c r="G46" s="42"/>
      <c r="J46" s="122"/>
    </row>
    <row r="47" spans="1:10" x14ac:dyDescent="0.2">
      <c r="C47" s="44"/>
      <c r="D47" s="44"/>
      <c r="E47" s="45"/>
      <c r="F47" s="45"/>
      <c r="G47" s="42"/>
      <c r="J47" s="122"/>
    </row>
    <row r="48" spans="1:10" x14ac:dyDescent="0.2">
      <c r="C48" s="44"/>
      <c r="D48" s="44"/>
      <c r="E48" s="45"/>
      <c r="F48" s="45"/>
      <c r="G48" s="42"/>
      <c r="J48" s="122"/>
    </row>
    <row r="49" spans="1:10" x14ac:dyDescent="0.2">
      <c r="C49" s="44"/>
      <c r="D49" s="44"/>
      <c r="E49" s="45"/>
      <c r="F49" s="45"/>
      <c r="G49" s="42"/>
      <c r="J49" s="122"/>
    </row>
    <row r="50" spans="1:10" x14ac:dyDescent="0.2">
      <c r="C50" s="44"/>
      <c r="D50" s="44"/>
      <c r="E50" s="45"/>
      <c r="F50" s="45"/>
      <c r="G50" s="42"/>
      <c r="J50" s="122"/>
    </row>
    <row r="51" spans="1:10" x14ac:dyDescent="0.2">
      <c r="C51" s="45"/>
      <c r="D51" s="45"/>
      <c r="E51" s="45"/>
      <c r="F51" s="45"/>
      <c r="G51" s="252">
        <f>SUM(G41:G50)</f>
        <v>0</v>
      </c>
      <c r="J51" s="49">
        <f>G51</f>
        <v>0</v>
      </c>
    </row>
    <row r="52" spans="1:10" x14ac:dyDescent="0.2">
      <c r="B52" s="34" t="s">
        <v>198</v>
      </c>
      <c r="J52" s="122"/>
    </row>
    <row r="53" spans="1:10" x14ac:dyDescent="0.2">
      <c r="C53" s="120" t="s">
        <v>199</v>
      </c>
      <c r="G53" s="120" t="s">
        <v>197</v>
      </c>
      <c r="J53" s="122"/>
    </row>
    <row r="54" spans="1:10" x14ac:dyDescent="0.2">
      <c r="C54" s="44"/>
      <c r="D54" s="45"/>
      <c r="E54" s="45"/>
      <c r="F54" s="45"/>
      <c r="G54" s="42"/>
      <c r="J54" s="122"/>
    </row>
    <row r="55" spans="1:10" x14ac:dyDescent="0.2">
      <c r="C55" s="44"/>
      <c r="D55" s="45"/>
      <c r="E55" s="45"/>
      <c r="F55" s="45"/>
      <c r="G55" s="41"/>
      <c r="J55" s="122"/>
    </row>
    <row r="56" spans="1:10" x14ac:dyDescent="0.2">
      <c r="C56" s="45"/>
      <c r="D56" s="45"/>
      <c r="E56" s="45"/>
      <c r="F56" s="45"/>
      <c r="G56" s="252">
        <f>SUM(G54:G55)</f>
        <v>0</v>
      </c>
      <c r="J56" s="49">
        <f>G56</f>
        <v>0</v>
      </c>
    </row>
    <row r="57" spans="1:10" x14ac:dyDescent="0.2">
      <c r="J57" s="129"/>
    </row>
    <row r="58" spans="1:10" ht="13.5" thickBot="1" x14ac:dyDescent="0.25">
      <c r="B58" s="34" t="s">
        <v>200</v>
      </c>
      <c r="J58" s="127">
        <f>J38+J51-J56</f>
        <v>0</v>
      </c>
    </row>
    <row r="59" spans="1:10" ht="13.5" thickTop="1" x14ac:dyDescent="0.2"/>
    <row r="61" spans="1:10" x14ac:dyDescent="0.2">
      <c r="A61" s="34" t="s">
        <v>201</v>
      </c>
      <c r="B61" s="46"/>
      <c r="C61" s="46"/>
      <c r="D61" s="46"/>
      <c r="E61" s="46"/>
      <c r="F61" s="120" t="s">
        <v>202</v>
      </c>
    </row>
    <row r="62" spans="1:10" x14ac:dyDescent="0.2">
      <c r="B62" s="123"/>
      <c r="C62" s="123" t="s">
        <v>203</v>
      </c>
      <c r="D62" s="123"/>
      <c r="E62" s="123"/>
      <c r="F62" s="120"/>
    </row>
    <row r="64" spans="1:10" x14ac:dyDescent="0.2">
      <c r="A64" s="34" t="s">
        <v>208</v>
      </c>
      <c r="C64" s="123"/>
      <c r="D64" s="46"/>
      <c r="E64" s="46"/>
      <c r="F64" s="120" t="s">
        <v>205</v>
      </c>
    </row>
    <row r="65" spans="1:6" x14ac:dyDescent="0.2">
      <c r="C65" s="123"/>
      <c r="D65" s="123"/>
      <c r="E65" s="123"/>
      <c r="F65" s="120"/>
    </row>
    <row r="66" spans="1:6" x14ac:dyDescent="0.2">
      <c r="A66" s="34" t="s">
        <v>206</v>
      </c>
      <c r="F66" s="120" t="s">
        <v>202</v>
      </c>
    </row>
    <row r="68" spans="1:6" x14ac:dyDescent="0.2">
      <c r="A68" s="34" t="s">
        <v>201</v>
      </c>
      <c r="B68" s="46"/>
      <c r="C68" s="46"/>
      <c r="D68" s="46"/>
      <c r="E68" s="46"/>
      <c r="F68" s="120" t="s">
        <v>202</v>
      </c>
    </row>
    <row r="69" spans="1:6" x14ac:dyDescent="0.2">
      <c r="B69" s="123"/>
      <c r="C69" s="123" t="s">
        <v>207</v>
      </c>
      <c r="D69" s="123"/>
      <c r="E69" s="123"/>
      <c r="F69" s="120"/>
    </row>
  </sheetData>
  <sheetProtection sheet="1" objects="1" scenarios="1" selectLockedCells="1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9E2D6-4FCD-44CC-B872-C7C3A20989F5}">
  <sheetPr>
    <tabColor theme="9" tint="0.59999389629810485"/>
    <pageSetUpPr fitToPage="1"/>
  </sheetPr>
  <dimension ref="A1:K69"/>
  <sheetViews>
    <sheetView workbookViewId="0">
      <selection activeCell="X26" sqref="X26"/>
    </sheetView>
  </sheetViews>
  <sheetFormatPr defaultColWidth="8.85546875" defaultRowHeight="12.75" x14ac:dyDescent="0.2"/>
  <cols>
    <col min="1" max="1" width="10.5703125" style="34" customWidth="1"/>
    <col min="2" max="3" width="8.85546875" style="34"/>
    <col min="4" max="4" width="10.140625" style="34" bestFit="1" customWidth="1"/>
    <col min="5" max="6" width="8.85546875" style="34"/>
    <col min="7" max="7" width="9.5703125" style="34" customWidth="1"/>
    <col min="8" max="16384" width="8.85546875" style="34"/>
  </cols>
  <sheetData>
    <row r="1" spans="1:11" x14ac:dyDescent="0.2">
      <c r="A1" s="114" t="s">
        <v>54</v>
      </c>
      <c r="B1" s="51">
        <f>'CB1.1 Summ of Recpts and Paymts'!B1</f>
        <v>0</v>
      </c>
    </row>
    <row r="2" spans="1:11" x14ac:dyDescent="0.2">
      <c r="D2" s="245" t="str">
        <f>"Treasurer's Monthly Report for November "&amp;Instructions!$C$9</f>
        <v xml:space="preserve">Treasurer's Monthly Report for November </v>
      </c>
      <c r="H2" s="115"/>
    </row>
    <row r="4" spans="1:11" x14ac:dyDescent="0.2">
      <c r="A4" s="116" t="s">
        <v>171</v>
      </c>
    </row>
    <row r="6" spans="1:11" ht="25.5" x14ac:dyDescent="0.2">
      <c r="D6" s="117" t="s">
        <v>172</v>
      </c>
      <c r="E6" s="117" t="s">
        <v>173</v>
      </c>
      <c r="F6" s="117" t="s">
        <v>174</v>
      </c>
      <c r="G6" s="117" t="s">
        <v>175</v>
      </c>
      <c r="H6" s="117" t="s">
        <v>176</v>
      </c>
      <c r="I6" s="117" t="s">
        <v>177</v>
      </c>
      <c r="J6" s="117" t="s">
        <v>178</v>
      </c>
      <c r="K6" s="118"/>
    </row>
    <row r="7" spans="1:11" x14ac:dyDescent="0.2">
      <c r="B7" s="34" t="s">
        <v>179</v>
      </c>
      <c r="D7" s="48">
        <f>'OCT TR'!D11</f>
        <v>0</v>
      </c>
      <c r="E7" s="48">
        <f>'OCT TR'!E11</f>
        <v>0</v>
      </c>
      <c r="F7" s="48">
        <f>'OCT TR'!F11</f>
        <v>0</v>
      </c>
      <c r="G7" s="48">
        <f>'OCT TR'!G11</f>
        <v>0</v>
      </c>
      <c r="H7" s="48">
        <f>'OCT TR'!H11</f>
        <v>0</v>
      </c>
      <c r="I7" s="48">
        <f>'OCT TR'!I11</f>
        <v>0</v>
      </c>
      <c r="J7" s="49">
        <f>SUM(D7:I7)</f>
        <v>0</v>
      </c>
    </row>
    <row r="8" spans="1:11" x14ac:dyDescent="0.2">
      <c r="B8" s="34" t="s">
        <v>180</v>
      </c>
      <c r="D8" s="125">
        <f>'CB1.1 Summ of Recpts and Paymts'!S17-SUM(E8:I8)</f>
        <v>0</v>
      </c>
      <c r="E8" s="126">
        <f>'CB1.1 Summ of Recpts and Paymts'!D17</f>
        <v>0</v>
      </c>
      <c r="F8" s="126">
        <f>'CB1.1 Summ of Recpts and Paymts'!L17</f>
        <v>0</v>
      </c>
      <c r="G8" s="126">
        <f>'CB1.1 Summ of Recpts and Paymts'!M17</f>
        <v>0</v>
      </c>
      <c r="H8" s="126">
        <f>'CB1.1 Summ of Recpts and Paymts'!N17</f>
        <v>0</v>
      </c>
      <c r="I8" s="126">
        <f>'CB1.1 Summ of Recpts and Paymts'!O17</f>
        <v>0</v>
      </c>
      <c r="J8" s="125">
        <f>SUM(D8:I8)</f>
        <v>0</v>
      </c>
    </row>
    <row r="9" spans="1:11" x14ac:dyDescent="0.2">
      <c r="D9" s="49">
        <f>SUM(D7:D8)</f>
        <v>0</v>
      </c>
      <c r="E9" s="49">
        <f t="shared" ref="E9:J9" si="0">SUM(E7:E8)</f>
        <v>0</v>
      </c>
      <c r="F9" s="49">
        <f t="shared" si="0"/>
        <v>0</v>
      </c>
      <c r="G9" s="49">
        <f t="shared" si="0"/>
        <v>0</v>
      </c>
      <c r="H9" s="49">
        <f t="shared" si="0"/>
        <v>0</v>
      </c>
      <c r="I9" s="49">
        <f t="shared" si="0"/>
        <v>0</v>
      </c>
      <c r="J9" s="49">
        <f t="shared" si="0"/>
        <v>0</v>
      </c>
    </row>
    <row r="10" spans="1:11" x14ac:dyDescent="0.2">
      <c r="B10" s="34" t="s">
        <v>181</v>
      </c>
      <c r="D10" s="49">
        <f>'CB1.1 Summ of Recpts and Paymts'!S36-SUM(E10:I10)</f>
        <v>0</v>
      </c>
      <c r="E10" s="49">
        <f>'CB1.1 Summ of Recpts and Paymts'!D36</f>
        <v>0</v>
      </c>
      <c r="F10" s="49">
        <f>'CB1.1 Summ of Recpts and Paymts'!L36</f>
        <v>0</v>
      </c>
      <c r="G10" s="49">
        <f>'CB1.1 Summ of Recpts and Paymts'!M36</f>
        <v>0</v>
      </c>
      <c r="H10" s="49">
        <f>'CB1.1 Summ of Recpts and Paymts'!N36</f>
        <v>0</v>
      </c>
      <c r="I10" s="49">
        <f>'CB1.1 Summ of Recpts and Paymts'!O36</f>
        <v>0</v>
      </c>
      <c r="J10" s="49">
        <f>SUM(D10:I10)</f>
        <v>0</v>
      </c>
    </row>
    <row r="11" spans="1:11" ht="13.5" thickBot="1" x14ac:dyDescent="0.25">
      <c r="B11" s="34" t="s">
        <v>182</v>
      </c>
      <c r="D11" s="127">
        <f>D9-D10</f>
        <v>0</v>
      </c>
      <c r="E11" s="127">
        <f t="shared" ref="E11:J11" si="1">E9-E10</f>
        <v>0</v>
      </c>
      <c r="F11" s="127">
        <f t="shared" si="1"/>
        <v>0</v>
      </c>
      <c r="G11" s="127">
        <f t="shared" si="1"/>
        <v>0</v>
      </c>
      <c r="H11" s="127">
        <f t="shared" si="1"/>
        <v>0</v>
      </c>
      <c r="I11" s="127">
        <f t="shared" si="1"/>
        <v>0</v>
      </c>
      <c r="J11" s="127">
        <f t="shared" si="1"/>
        <v>0</v>
      </c>
    </row>
    <row r="12" spans="1:11" ht="13.5" thickTop="1" x14ac:dyDescent="0.2"/>
    <row r="14" spans="1:11" x14ac:dyDescent="0.2">
      <c r="A14" s="116" t="s">
        <v>183</v>
      </c>
      <c r="I14" s="120" t="s">
        <v>184</v>
      </c>
      <c r="J14" s="120" t="s">
        <v>185</v>
      </c>
    </row>
    <row r="15" spans="1:11" x14ac:dyDescent="0.2">
      <c r="B15" s="34" t="s">
        <v>179</v>
      </c>
      <c r="I15" s="49">
        <f>'OCT TR'!I22</f>
        <v>0</v>
      </c>
      <c r="J15" s="49">
        <f>'JAN TR'!J15</f>
        <v>0</v>
      </c>
    </row>
    <row r="16" spans="1:11" x14ac:dyDescent="0.2">
      <c r="B16" s="34" t="s">
        <v>186</v>
      </c>
      <c r="I16" s="49"/>
      <c r="J16" s="49"/>
    </row>
    <row r="17" spans="1:10" x14ac:dyDescent="0.2">
      <c r="B17" s="121" t="s">
        <v>216</v>
      </c>
      <c r="I17" s="49">
        <f>'CB1.1 Summ of Recpts and Paymts'!K36</f>
        <v>0</v>
      </c>
      <c r="J17" s="49">
        <f>'OCT TR'!J17+'NOV TR'!I17</f>
        <v>0</v>
      </c>
    </row>
    <row r="18" spans="1:10" x14ac:dyDescent="0.2">
      <c r="B18" s="34" t="s">
        <v>187</v>
      </c>
      <c r="I18" s="43"/>
      <c r="J18" s="125">
        <f>'OCT TR'!J18+'NOV TR'!I18</f>
        <v>0</v>
      </c>
    </row>
    <row r="19" spans="1:10" x14ac:dyDescent="0.2">
      <c r="I19" s="49">
        <f>SUM(I15:I18)</f>
        <v>0</v>
      </c>
      <c r="J19" s="49">
        <f>SUM(J15:J18)</f>
        <v>0</v>
      </c>
    </row>
    <row r="20" spans="1:10" x14ac:dyDescent="0.2">
      <c r="B20" s="34" t="s">
        <v>188</v>
      </c>
      <c r="I20" s="49"/>
      <c r="J20" s="49"/>
    </row>
    <row r="21" spans="1:10" x14ac:dyDescent="0.2">
      <c r="B21" s="121" t="s">
        <v>217</v>
      </c>
      <c r="I21" s="49">
        <f>'CB1.1 Summ of Recpts and Paymts'!K17</f>
        <v>0</v>
      </c>
      <c r="J21" s="49">
        <f>'OCT TR'!J21+'NOV TR'!I21</f>
        <v>0</v>
      </c>
    </row>
    <row r="22" spans="1:10" ht="13.5" thickBot="1" x14ac:dyDescent="0.25">
      <c r="B22" s="34" t="s">
        <v>182</v>
      </c>
      <c r="I22" s="127">
        <f>I19-I21</f>
        <v>0</v>
      </c>
      <c r="J22" s="127">
        <f>J19-J21</f>
        <v>0</v>
      </c>
    </row>
    <row r="23" spans="1:10" ht="13.5" thickTop="1" x14ac:dyDescent="0.2"/>
    <row r="24" spans="1:10" x14ac:dyDescent="0.2">
      <c r="A24" s="116" t="s">
        <v>189</v>
      </c>
      <c r="I24" s="120" t="s">
        <v>184</v>
      </c>
      <c r="J24" s="120" t="s">
        <v>185</v>
      </c>
    </row>
    <row r="25" spans="1:10" x14ac:dyDescent="0.2">
      <c r="B25" s="34" t="s">
        <v>179</v>
      </c>
      <c r="I25" s="49">
        <f>'OCT TR'!I32</f>
        <v>0</v>
      </c>
      <c r="J25" s="49">
        <f>'JAN TR'!J25</f>
        <v>0</v>
      </c>
    </row>
    <row r="26" spans="1:10" x14ac:dyDescent="0.2">
      <c r="B26" s="34" t="s">
        <v>186</v>
      </c>
      <c r="I26" s="49"/>
      <c r="J26" s="49"/>
    </row>
    <row r="27" spans="1:10" x14ac:dyDescent="0.2">
      <c r="B27" s="121" t="s">
        <v>220</v>
      </c>
      <c r="I27" s="49">
        <f>'CB1.1 Summ of Recpts and Paymts'!J17</f>
        <v>0</v>
      </c>
      <c r="J27" s="49">
        <f>'OCT TR'!J27+'NOV TR'!I27</f>
        <v>0</v>
      </c>
    </row>
    <row r="28" spans="1:10" x14ac:dyDescent="0.2">
      <c r="B28" s="34" t="s">
        <v>187</v>
      </c>
      <c r="I28" s="43"/>
      <c r="J28" s="125">
        <f>'OCT TR'!J28+'NOV TR'!I28</f>
        <v>0</v>
      </c>
    </row>
    <row r="29" spans="1:10" x14ac:dyDescent="0.2">
      <c r="I29" s="49">
        <f>SUM(I25:I28)</f>
        <v>0</v>
      </c>
      <c r="J29" s="49">
        <f>SUM(J25:J28)</f>
        <v>0</v>
      </c>
    </row>
    <row r="30" spans="1:10" x14ac:dyDescent="0.2">
      <c r="B30" s="34" t="s">
        <v>188</v>
      </c>
      <c r="I30" s="49"/>
      <c r="J30" s="49"/>
    </row>
    <row r="31" spans="1:10" x14ac:dyDescent="0.2">
      <c r="B31" s="121" t="s">
        <v>222</v>
      </c>
      <c r="I31" s="49">
        <f>'CB1.1 Summ of Recpts and Paymts'!J36</f>
        <v>0</v>
      </c>
      <c r="J31" s="49">
        <f>'OCT TR'!J31+'NOV TR'!I31</f>
        <v>0</v>
      </c>
    </row>
    <row r="32" spans="1:10" ht="13.5" thickBot="1" x14ac:dyDescent="0.25">
      <c r="B32" s="34" t="s">
        <v>182</v>
      </c>
      <c r="I32" s="127">
        <f>I29-I31</f>
        <v>0</v>
      </c>
      <c r="J32" s="127">
        <f>J29-J31</f>
        <v>0</v>
      </c>
    </row>
    <row r="33" spans="1:10" ht="13.5" thickTop="1" x14ac:dyDescent="0.2"/>
    <row r="34" spans="1:10" x14ac:dyDescent="0.2">
      <c r="A34" s="116" t="s">
        <v>190</v>
      </c>
      <c r="J34" s="120" t="s">
        <v>191</v>
      </c>
    </row>
    <row r="35" spans="1:10" x14ac:dyDescent="0.2">
      <c r="B35" s="34" t="s">
        <v>192</v>
      </c>
      <c r="J35" s="49">
        <f>'OCT TR'!J38</f>
        <v>0</v>
      </c>
    </row>
    <row r="36" spans="1:10" x14ac:dyDescent="0.2">
      <c r="B36" s="121" t="s">
        <v>223</v>
      </c>
      <c r="J36" s="49">
        <f>J8</f>
        <v>0</v>
      </c>
    </row>
    <row r="37" spans="1:10" x14ac:dyDescent="0.2">
      <c r="B37" s="121" t="s">
        <v>225</v>
      </c>
      <c r="J37" s="49">
        <f>J10</f>
        <v>0</v>
      </c>
    </row>
    <row r="38" spans="1:10" ht="13.5" thickBot="1" x14ac:dyDescent="0.25">
      <c r="B38" s="34" t="s">
        <v>193</v>
      </c>
      <c r="J38" s="127">
        <f>J35+J36-J37</f>
        <v>0</v>
      </c>
    </row>
    <row r="39" spans="1:10" ht="13.5" thickTop="1" x14ac:dyDescent="0.2">
      <c r="B39" s="34" t="s">
        <v>194</v>
      </c>
      <c r="J39" s="122"/>
    </row>
    <row r="40" spans="1:10" x14ac:dyDescent="0.2">
      <c r="C40" s="120" t="s">
        <v>195</v>
      </c>
      <c r="D40" s="34" t="s">
        <v>196</v>
      </c>
      <c r="G40" s="120" t="s">
        <v>197</v>
      </c>
      <c r="J40" s="122"/>
    </row>
    <row r="41" spans="1:10" x14ac:dyDescent="0.2">
      <c r="C41" s="44"/>
      <c r="D41" s="44"/>
      <c r="E41" s="45"/>
      <c r="F41" s="45"/>
      <c r="G41" s="42"/>
      <c r="J41" s="122"/>
    </row>
    <row r="42" spans="1:10" x14ac:dyDescent="0.2">
      <c r="C42" s="44"/>
      <c r="D42" s="44"/>
      <c r="E42" s="45"/>
      <c r="F42" s="45"/>
      <c r="G42" s="42"/>
      <c r="J42" s="122"/>
    </row>
    <row r="43" spans="1:10" x14ac:dyDescent="0.2">
      <c r="C43" s="44"/>
      <c r="D43" s="44"/>
      <c r="E43" s="45"/>
      <c r="F43" s="45"/>
      <c r="G43" s="42"/>
      <c r="J43" s="122"/>
    </row>
    <row r="44" spans="1:10" x14ac:dyDescent="0.2">
      <c r="C44" s="44"/>
      <c r="D44" s="44"/>
      <c r="E44" s="45"/>
      <c r="F44" s="45"/>
      <c r="G44" s="42"/>
      <c r="J44" s="122"/>
    </row>
    <row r="45" spans="1:10" x14ac:dyDescent="0.2">
      <c r="C45" s="44"/>
      <c r="D45" s="44"/>
      <c r="E45" s="45"/>
      <c r="F45" s="45"/>
      <c r="G45" s="42"/>
      <c r="J45" s="122"/>
    </row>
    <row r="46" spans="1:10" x14ac:dyDescent="0.2">
      <c r="C46" s="44"/>
      <c r="D46" s="44"/>
      <c r="E46" s="45"/>
      <c r="F46" s="45"/>
      <c r="G46" s="42"/>
      <c r="J46" s="122"/>
    </row>
    <row r="47" spans="1:10" x14ac:dyDescent="0.2">
      <c r="C47" s="44"/>
      <c r="D47" s="44"/>
      <c r="E47" s="45"/>
      <c r="F47" s="45"/>
      <c r="G47" s="42"/>
      <c r="J47" s="122"/>
    </row>
    <row r="48" spans="1:10" x14ac:dyDescent="0.2">
      <c r="C48" s="44"/>
      <c r="D48" s="44"/>
      <c r="E48" s="45"/>
      <c r="F48" s="45"/>
      <c r="G48" s="42"/>
      <c r="J48" s="122"/>
    </row>
    <row r="49" spans="1:10" x14ac:dyDescent="0.2">
      <c r="C49" s="44"/>
      <c r="D49" s="44"/>
      <c r="E49" s="45"/>
      <c r="F49" s="45"/>
      <c r="G49" s="42"/>
      <c r="J49" s="122"/>
    </row>
    <row r="50" spans="1:10" x14ac:dyDescent="0.2">
      <c r="C50" s="44"/>
      <c r="D50" s="44"/>
      <c r="E50" s="45"/>
      <c r="F50" s="45"/>
      <c r="G50" s="42"/>
      <c r="J50" s="122"/>
    </row>
    <row r="51" spans="1:10" x14ac:dyDescent="0.2">
      <c r="C51" s="45"/>
      <c r="D51" s="45"/>
      <c r="E51" s="45"/>
      <c r="F51" s="45"/>
      <c r="G51" s="252">
        <f>SUM(G41:G50)</f>
        <v>0</v>
      </c>
      <c r="J51" s="49">
        <f>G51</f>
        <v>0</v>
      </c>
    </row>
    <row r="52" spans="1:10" x14ac:dyDescent="0.2">
      <c r="B52" s="34" t="s">
        <v>198</v>
      </c>
      <c r="J52" s="122"/>
    </row>
    <row r="53" spans="1:10" x14ac:dyDescent="0.2">
      <c r="C53" s="120" t="s">
        <v>199</v>
      </c>
      <c r="G53" s="120" t="s">
        <v>197</v>
      </c>
      <c r="J53" s="122"/>
    </row>
    <row r="54" spans="1:10" x14ac:dyDescent="0.2">
      <c r="C54" s="44"/>
      <c r="D54" s="45"/>
      <c r="E54" s="45"/>
      <c r="F54" s="45"/>
      <c r="G54" s="42"/>
      <c r="J54" s="122"/>
    </row>
    <row r="55" spans="1:10" x14ac:dyDescent="0.2">
      <c r="C55" s="44"/>
      <c r="D55" s="45"/>
      <c r="E55" s="45"/>
      <c r="F55" s="45"/>
      <c r="G55" s="41"/>
      <c r="J55" s="122"/>
    </row>
    <row r="56" spans="1:10" x14ac:dyDescent="0.2">
      <c r="C56" s="45"/>
      <c r="D56" s="45"/>
      <c r="E56" s="45"/>
      <c r="F56" s="45"/>
      <c r="G56" s="252">
        <f>SUM(G54:G55)</f>
        <v>0</v>
      </c>
      <c r="J56" s="49">
        <f>G56</f>
        <v>0</v>
      </c>
    </row>
    <row r="57" spans="1:10" x14ac:dyDescent="0.2">
      <c r="J57" s="49"/>
    </row>
    <row r="58" spans="1:10" ht="13.5" thickBot="1" x14ac:dyDescent="0.25">
      <c r="B58" s="34" t="s">
        <v>200</v>
      </c>
      <c r="J58" s="127">
        <f>J38+J51-J56</f>
        <v>0</v>
      </c>
    </row>
    <row r="59" spans="1:10" ht="13.5" thickTop="1" x14ac:dyDescent="0.2"/>
    <row r="61" spans="1:10" x14ac:dyDescent="0.2">
      <c r="A61" s="34" t="s">
        <v>201</v>
      </c>
      <c r="B61" s="46"/>
      <c r="C61" s="46"/>
      <c r="D61" s="46"/>
      <c r="E61" s="46"/>
      <c r="F61" s="120" t="s">
        <v>202</v>
      </c>
    </row>
    <row r="62" spans="1:10" x14ac:dyDescent="0.2">
      <c r="B62" s="123"/>
      <c r="C62" s="123" t="s">
        <v>203</v>
      </c>
      <c r="D62" s="123"/>
      <c r="E62" s="123"/>
      <c r="F62" s="120"/>
    </row>
    <row r="64" spans="1:10" x14ac:dyDescent="0.2">
      <c r="A64" s="34" t="s">
        <v>208</v>
      </c>
      <c r="C64" s="123"/>
      <c r="D64" s="46"/>
      <c r="E64" s="46"/>
      <c r="F64" s="120" t="s">
        <v>205</v>
      </c>
    </row>
    <row r="65" spans="1:6" x14ac:dyDescent="0.2">
      <c r="C65" s="123"/>
      <c r="D65" s="123"/>
      <c r="E65" s="123"/>
      <c r="F65" s="120"/>
    </row>
    <row r="66" spans="1:6" x14ac:dyDescent="0.2">
      <c r="A66" s="34" t="s">
        <v>206</v>
      </c>
      <c r="F66" s="120" t="s">
        <v>202</v>
      </c>
    </row>
    <row r="68" spans="1:6" x14ac:dyDescent="0.2">
      <c r="A68" s="34" t="s">
        <v>201</v>
      </c>
      <c r="B68" s="46"/>
      <c r="C68" s="46"/>
      <c r="D68" s="46"/>
      <c r="E68" s="46"/>
      <c r="F68" s="120" t="s">
        <v>202</v>
      </c>
    </row>
    <row r="69" spans="1:6" x14ac:dyDescent="0.2">
      <c r="B69" s="123"/>
      <c r="C69" s="123" t="s">
        <v>207</v>
      </c>
      <c r="D69" s="123"/>
      <c r="E69" s="123"/>
      <c r="F69" s="120"/>
    </row>
  </sheetData>
  <sheetProtection sheet="1" objects="1" scenarios="1" selectLockedCells="1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BD415-7D6B-4A79-9DE6-10D77065519E}">
  <sheetPr>
    <tabColor theme="9" tint="0.59999389629810485"/>
    <pageSetUpPr fitToPage="1"/>
  </sheetPr>
  <dimension ref="A1:K69"/>
  <sheetViews>
    <sheetView workbookViewId="0">
      <selection activeCell="X26" sqref="X26"/>
    </sheetView>
  </sheetViews>
  <sheetFormatPr defaultColWidth="8.85546875" defaultRowHeight="12.75" x14ac:dyDescent="0.2"/>
  <cols>
    <col min="1" max="1" width="10.5703125" style="34" customWidth="1"/>
    <col min="2" max="3" width="8.85546875" style="34"/>
    <col min="4" max="4" width="10.140625" style="34" bestFit="1" customWidth="1"/>
    <col min="5" max="6" width="8.85546875" style="34"/>
    <col min="7" max="7" width="9.42578125" style="34" customWidth="1"/>
    <col min="8" max="16384" width="8.85546875" style="34"/>
  </cols>
  <sheetData>
    <row r="1" spans="1:11" x14ac:dyDescent="0.2">
      <c r="A1" s="114" t="s">
        <v>54</v>
      </c>
      <c r="B1" s="51">
        <f>'CB1.1 Summ of Recpts and Paymts'!B1</f>
        <v>0</v>
      </c>
    </row>
    <row r="2" spans="1:11" x14ac:dyDescent="0.2">
      <c r="D2" s="245" t="str">
        <f>"Treasurer's Monthly Report for December "&amp;Instructions!$C$9</f>
        <v xml:space="preserve">Treasurer's Monthly Report for December </v>
      </c>
      <c r="H2" s="115"/>
    </row>
    <row r="4" spans="1:11" x14ac:dyDescent="0.2">
      <c r="A4" s="116" t="s">
        <v>171</v>
      </c>
    </row>
    <row r="6" spans="1:11" ht="25.5" x14ac:dyDescent="0.2">
      <c r="D6" s="117" t="s">
        <v>172</v>
      </c>
      <c r="E6" s="117" t="s">
        <v>173</v>
      </c>
      <c r="F6" s="117" t="s">
        <v>174</v>
      </c>
      <c r="G6" s="117" t="s">
        <v>175</v>
      </c>
      <c r="H6" s="117" t="s">
        <v>176</v>
      </c>
      <c r="I6" s="117" t="s">
        <v>177</v>
      </c>
      <c r="J6" s="117" t="s">
        <v>178</v>
      </c>
      <c r="K6" s="118"/>
    </row>
    <row r="7" spans="1:11" x14ac:dyDescent="0.2">
      <c r="B7" s="34" t="s">
        <v>179</v>
      </c>
      <c r="D7" s="48">
        <f>'NOV TR'!D11</f>
        <v>0</v>
      </c>
      <c r="E7" s="48">
        <f>'NOV TR'!E11</f>
        <v>0</v>
      </c>
      <c r="F7" s="48">
        <f>'NOV TR'!F11</f>
        <v>0</v>
      </c>
      <c r="G7" s="48">
        <f>'NOV TR'!G11</f>
        <v>0</v>
      </c>
      <c r="H7" s="48">
        <f>'NOV TR'!H11</f>
        <v>0</v>
      </c>
      <c r="I7" s="48">
        <f>'NOV TR'!I11</f>
        <v>0</v>
      </c>
      <c r="J7" s="49">
        <f>SUM(D7:I7)</f>
        <v>0</v>
      </c>
    </row>
    <row r="8" spans="1:11" x14ac:dyDescent="0.2">
      <c r="B8" s="34" t="s">
        <v>180</v>
      </c>
      <c r="D8" s="125">
        <f>'CB1.1 Summ of Recpts and Paymts'!S18-SUM(E8:I8)</f>
        <v>0</v>
      </c>
      <c r="E8" s="126">
        <f>'CB1.1 Summ of Recpts and Paymts'!D18</f>
        <v>0</v>
      </c>
      <c r="F8" s="125">
        <f>'CB1.1 Summ of Recpts and Paymts'!L18</f>
        <v>0</v>
      </c>
      <c r="G8" s="125">
        <f>'CB1.1 Summ of Recpts and Paymts'!M18</f>
        <v>0</v>
      </c>
      <c r="H8" s="125">
        <f>'CB1.1 Summ of Recpts and Paymts'!N18</f>
        <v>0</v>
      </c>
      <c r="I8" s="125">
        <f>'CB1.1 Summ of Recpts and Paymts'!O18</f>
        <v>0</v>
      </c>
      <c r="J8" s="125">
        <f>SUM(D8:I8)</f>
        <v>0</v>
      </c>
    </row>
    <row r="9" spans="1:11" x14ac:dyDescent="0.2">
      <c r="D9" s="49">
        <f>SUM(D7:D8)</f>
        <v>0</v>
      </c>
      <c r="E9" s="49">
        <f t="shared" ref="E9:J9" si="0">SUM(E7:E8)</f>
        <v>0</v>
      </c>
      <c r="F9" s="49">
        <f t="shared" si="0"/>
        <v>0</v>
      </c>
      <c r="G9" s="49">
        <f t="shared" si="0"/>
        <v>0</v>
      </c>
      <c r="H9" s="49">
        <f t="shared" si="0"/>
        <v>0</v>
      </c>
      <c r="I9" s="49">
        <f t="shared" si="0"/>
        <v>0</v>
      </c>
      <c r="J9" s="49">
        <f t="shared" si="0"/>
        <v>0</v>
      </c>
    </row>
    <row r="10" spans="1:11" x14ac:dyDescent="0.2">
      <c r="B10" s="34" t="s">
        <v>181</v>
      </c>
      <c r="D10" s="49">
        <f>'CB1.1 Summ of Recpts and Paymts'!S37-SUM(E10:I10)</f>
        <v>0</v>
      </c>
      <c r="E10" s="49">
        <f>'CB1.1 Summ of Recpts and Paymts'!D37</f>
        <v>0</v>
      </c>
      <c r="F10" s="49">
        <f>'CB1.1 Summ of Recpts and Paymts'!L37</f>
        <v>0</v>
      </c>
      <c r="G10" s="49">
        <f>'CB1.1 Summ of Recpts and Paymts'!M37</f>
        <v>0</v>
      </c>
      <c r="H10" s="49">
        <f>'CB1.1 Summ of Recpts and Paymts'!N37</f>
        <v>0</v>
      </c>
      <c r="I10" s="49">
        <f>'CB1.1 Summ of Recpts and Paymts'!O37</f>
        <v>0</v>
      </c>
      <c r="J10" s="49">
        <f>SUM(D10:I10)</f>
        <v>0</v>
      </c>
    </row>
    <row r="11" spans="1:11" ht="13.5" thickBot="1" x14ac:dyDescent="0.25">
      <c r="B11" s="34" t="s">
        <v>182</v>
      </c>
      <c r="D11" s="127">
        <f>D9-D10</f>
        <v>0</v>
      </c>
      <c r="E11" s="127">
        <f t="shared" ref="E11:J11" si="1">E9-E10</f>
        <v>0</v>
      </c>
      <c r="F11" s="127">
        <f t="shared" si="1"/>
        <v>0</v>
      </c>
      <c r="G11" s="127">
        <f t="shared" si="1"/>
        <v>0</v>
      </c>
      <c r="H11" s="127">
        <f t="shared" si="1"/>
        <v>0</v>
      </c>
      <c r="I11" s="127">
        <f t="shared" si="1"/>
        <v>0</v>
      </c>
      <c r="J11" s="127">
        <f t="shared" si="1"/>
        <v>0</v>
      </c>
    </row>
    <row r="12" spans="1:11" ht="13.5" thickTop="1" x14ac:dyDescent="0.2"/>
    <row r="14" spans="1:11" x14ac:dyDescent="0.2">
      <c r="A14" s="116" t="s">
        <v>183</v>
      </c>
      <c r="I14" s="120" t="s">
        <v>184</v>
      </c>
      <c r="J14" s="120" t="s">
        <v>185</v>
      </c>
    </row>
    <row r="15" spans="1:11" x14ac:dyDescent="0.2">
      <c r="B15" s="34" t="s">
        <v>179</v>
      </c>
      <c r="I15" s="49">
        <f>'NOV TR'!I22</f>
        <v>0</v>
      </c>
      <c r="J15" s="49">
        <f>'JAN TR'!J15</f>
        <v>0</v>
      </c>
    </row>
    <row r="16" spans="1:11" x14ac:dyDescent="0.2">
      <c r="B16" s="34" t="s">
        <v>186</v>
      </c>
      <c r="I16" s="49"/>
      <c r="J16" s="49"/>
    </row>
    <row r="17" spans="1:10" x14ac:dyDescent="0.2">
      <c r="B17" s="121" t="s">
        <v>216</v>
      </c>
      <c r="I17" s="49">
        <f>'CB1.1 Summ of Recpts and Paymts'!K37</f>
        <v>0</v>
      </c>
      <c r="J17" s="49">
        <f>'NOV TR'!J17+'DEC TR'!I17</f>
        <v>0</v>
      </c>
    </row>
    <row r="18" spans="1:10" x14ac:dyDescent="0.2">
      <c r="B18" s="34" t="s">
        <v>187</v>
      </c>
      <c r="I18" s="43"/>
      <c r="J18" s="125">
        <f>'NOV TR'!J18+'DEC TR'!I18</f>
        <v>0</v>
      </c>
    </row>
    <row r="19" spans="1:10" x14ac:dyDescent="0.2">
      <c r="I19" s="49">
        <f>SUM(I15:I18)</f>
        <v>0</v>
      </c>
      <c r="J19" s="49">
        <f>SUM(J15:J18)</f>
        <v>0</v>
      </c>
    </row>
    <row r="20" spans="1:10" x14ac:dyDescent="0.2">
      <c r="B20" s="34" t="s">
        <v>188</v>
      </c>
      <c r="I20" s="49"/>
      <c r="J20" s="49"/>
    </row>
    <row r="21" spans="1:10" x14ac:dyDescent="0.2">
      <c r="B21" s="121" t="s">
        <v>217</v>
      </c>
      <c r="I21" s="49">
        <f>'CB1.1 Summ of Recpts and Paymts'!K18</f>
        <v>0</v>
      </c>
      <c r="J21" s="49">
        <f>'NOV TR'!J21+'DEC TR'!I21</f>
        <v>0</v>
      </c>
    </row>
    <row r="22" spans="1:10" ht="13.5" thickBot="1" x14ac:dyDescent="0.25">
      <c r="B22" s="34" t="s">
        <v>182</v>
      </c>
      <c r="I22" s="127">
        <f>I19-I21</f>
        <v>0</v>
      </c>
      <c r="J22" s="127">
        <f>J19-J21</f>
        <v>0</v>
      </c>
    </row>
    <row r="23" spans="1:10" ht="13.5" thickTop="1" x14ac:dyDescent="0.2"/>
    <row r="24" spans="1:10" x14ac:dyDescent="0.2">
      <c r="A24" s="116" t="s">
        <v>189</v>
      </c>
      <c r="I24" s="120" t="s">
        <v>184</v>
      </c>
      <c r="J24" s="120" t="s">
        <v>185</v>
      </c>
    </row>
    <row r="25" spans="1:10" x14ac:dyDescent="0.2">
      <c r="B25" s="34" t="s">
        <v>179</v>
      </c>
      <c r="I25" s="49">
        <f>'NOV TR'!I32</f>
        <v>0</v>
      </c>
      <c r="J25" s="49">
        <f>'JAN TR'!J25</f>
        <v>0</v>
      </c>
    </row>
    <row r="26" spans="1:10" x14ac:dyDescent="0.2">
      <c r="B26" s="34" t="s">
        <v>186</v>
      </c>
      <c r="I26" s="49"/>
      <c r="J26" s="49"/>
    </row>
    <row r="27" spans="1:10" x14ac:dyDescent="0.2">
      <c r="B27" s="121" t="s">
        <v>218</v>
      </c>
      <c r="I27" s="49">
        <f>'CB1.1 Summ of Recpts and Paymts'!J18</f>
        <v>0</v>
      </c>
      <c r="J27" s="49">
        <f>'NOV TR'!J27+'DEC TR'!I27</f>
        <v>0</v>
      </c>
    </row>
    <row r="28" spans="1:10" x14ac:dyDescent="0.2">
      <c r="B28" s="34" t="s">
        <v>187</v>
      </c>
      <c r="I28" s="43"/>
      <c r="J28" s="125">
        <f>'NOV TR'!J28+'DEC TR'!I28</f>
        <v>0</v>
      </c>
    </row>
    <row r="29" spans="1:10" x14ac:dyDescent="0.2">
      <c r="I29" s="49">
        <f>SUM(I25:I28)</f>
        <v>0</v>
      </c>
      <c r="J29" s="49">
        <f>SUM(J25:J28)</f>
        <v>0</v>
      </c>
    </row>
    <row r="30" spans="1:10" x14ac:dyDescent="0.2">
      <c r="B30" s="34" t="s">
        <v>188</v>
      </c>
      <c r="I30" s="49"/>
      <c r="J30" s="49"/>
    </row>
    <row r="31" spans="1:10" x14ac:dyDescent="0.2">
      <c r="B31" s="121" t="s">
        <v>221</v>
      </c>
      <c r="I31" s="49">
        <f>'CB1.1 Summ of Recpts and Paymts'!J37</f>
        <v>0</v>
      </c>
      <c r="J31" s="49">
        <f>'NOV TR'!J31+'DEC TR'!I31</f>
        <v>0</v>
      </c>
    </row>
    <row r="32" spans="1:10" ht="13.5" thickBot="1" x14ac:dyDescent="0.25">
      <c r="B32" s="34" t="s">
        <v>182</v>
      </c>
      <c r="I32" s="127">
        <f>I29-I31</f>
        <v>0</v>
      </c>
      <c r="J32" s="127">
        <f>J29-J31</f>
        <v>0</v>
      </c>
    </row>
    <row r="33" spans="1:10" ht="13.5" thickTop="1" x14ac:dyDescent="0.2"/>
    <row r="34" spans="1:10" x14ac:dyDescent="0.2">
      <c r="A34" s="116" t="s">
        <v>190</v>
      </c>
      <c r="J34" s="120" t="s">
        <v>191</v>
      </c>
    </row>
    <row r="35" spans="1:10" x14ac:dyDescent="0.2">
      <c r="B35" s="34" t="s">
        <v>192</v>
      </c>
      <c r="J35" s="49">
        <f>'NOV TR'!J38</f>
        <v>0</v>
      </c>
    </row>
    <row r="36" spans="1:10" x14ac:dyDescent="0.2">
      <c r="B36" s="121" t="s">
        <v>223</v>
      </c>
      <c r="J36" s="49">
        <f>J8</f>
        <v>0</v>
      </c>
    </row>
    <row r="37" spans="1:10" x14ac:dyDescent="0.2">
      <c r="B37" s="121" t="s">
        <v>225</v>
      </c>
      <c r="J37" s="49">
        <f>J10</f>
        <v>0</v>
      </c>
    </row>
    <row r="38" spans="1:10" ht="13.5" thickBot="1" x14ac:dyDescent="0.25">
      <c r="B38" s="34" t="s">
        <v>193</v>
      </c>
      <c r="J38" s="127">
        <f>J35+J36-J37</f>
        <v>0</v>
      </c>
    </row>
    <row r="39" spans="1:10" ht="13.5" thickTop="1" x14ac:dyDescent="0.2">
      <c r="B39" s="34" t="s">
        <v>194</v>
      </c>
      <c r="J39" s="122"/>
    </row>
    <row r="40" spans="1:10" x14ac:dyDescent="0.2">
      <c r="C40" s="120" t="s">
        <v>195</v>
      </c>
      <c r="D40" s="34" t="s">
        <v>196</v>
      </c>
      <c r="G40" s="120" t="s">
        <v>197</v>
      </c>
      <c r="J40" s="122"/>
    </row>
    <row r="41" spans="1:10" x14ac:dyDescent="0.2">
      <c r="C41" s="44"/>
      <c r="D41" s="44"/>
      <c r="E41" s="45"/>
      <c r="F41" s="45"/>
      <c r="G41" s="42"/>
      <c r="J41" s="122"/>
    </row>
    <row r="42" spans="1:10" x14ac:dyDescent="0.2">
      <c r="C42" s="44"/>
      <c r="D42" s="44"/>
      <c r="E42" s="45"/>
      <c r="F42" s="45"/>
      <c r="G42" s="42"/>
      <c r="J42" s="122"/>
    </row>
    <row r="43" spans="1:10" x14ac:dyDescent="0.2">
      <c r="C43" s="44"/>
      <c r="D43" s="44"/>
      <c r="E43" s="45"/>
      <c r="F43" s="45"/>
      <c r="G43" s="42"/>
      <c r="J43" s="122"/>
    </row>
    <row r="44" spans="1:10" x14ac:dyDescent="0.2">
      <c r="C44" s="44"/>
      <c r="D44" s="44"/>
      <c r="E44" s="45"/>
      <c r="F44" s="45"/>
      <c r="G44" s="42"/>
      <c r="J44" s="122"/>
    </row>
    <row r="45" spans="1:10" x14ac:dyDescent="0.2">
      <c r="C45" s="44"/>
      <c r="D45" s="44"/>
      <c r="E45" s="45"/>
      <c r="F45" s="45"/>
      <c r="G45" s="42"/>
      <c r="J45" s="122"/>
    </row>
    <row r="46" spans="1:10" x14ac:dyDescent="0.2">
      <c r="C46" s="44"/>
      <c r="D46" s="44"/>
      <c r="E46" s="45"/>
      <c r="F46" s="45"/>
      <c r="G46" s="42"/>
      <c r="J46" s="122"/>
    </row>
    <row r="47" spans="1:10" x14ac:dyDescent="0.2">
      <c r="C47" s="44"/>
      <c r="D47" s="44"/>
      <c r="E47" s="45"/>
      <c r="F47" s="45"/>
      <c r="G47" s="42"/>
      <c r="J47" s="122"/>
    </row>
    <row r="48" spans="1:10" x14ac:dyDescent="0.2">
      <c r="C48" s="44"/>
      <c r="D48" s="44"/>
      <c r="E48" s="45"/>
      <c r="F48" s="45"/>
      <c r="G48" s="42"/>
      <c r="J48" s="122"/>
    </row>
    <row r="49" spans="1:10" x14ac:dyDescent="0.2">
      <c r="C49" s="44"/>
      <c r="D49" s="44"/>
      <c r="E49" s="45"/>
      <c r="F49" s="45"/>
      <c r="G49" s="42"/>
      <c r="J49" s="122"/>
    </row>
    <row r="50" spans="1:10" x14ac:dyDescent="0.2">
      <c r="C50" s="44"/>
      <c r="D50" s="44"/>
      <c r="E50" s="45"/>
      <c r="F50" s="45"/>
      <c r="G50" s="42"/>
      <c r="J50" s="122"/>
    </row>
    <row r="51" spans="1:10" x14ac:dyDescent="0.2">
      <c r="C51" s="45"/>
      <c r="D51" s="45"/>
      <c r="E51" s="45"/>
      <c r="F51" s="45"/>
      <c r="G51" s="252">
        <f>SUM(G41:G50)</f>
        <v>0</v>
      </c>
      <c r="J51" s="49">
        <f>G51</f>
        <v>0</v>
      </c>
    </row>
    <row r="52" spans="1:10" x14ac:dyDescent="0.2">
      <c r="B52" s="34" t="s">
        <v>198</v>
      </c>
      <c r="J52" s="122"/>
    </row>
    <row r="53" spans="1:10" x14ac:dyDescent="0.2">
      <c r="C53" s="120" t="s">
        <v>199</v>
      </c>
      <c r="G53" s="120" t="s">
        <v>197</v>
      </c>
      <c r="J53" s="122"/>
    </row>
    <row r="54" spans="1:10" x14ac:dyDescent="0.2">
      <c r="C54" s="44"/>
      <c r="D54" s="45"/>
      <c r="E54" s="45"/>
      <c r="F54" s="45"/>
      <c r="G54" s="42"/>
      <c r="J54" s="122"/>
    </row>
    <row r="55" spans="1:10" x14ac:dyDescent="0.2">
      <c r="C55" s="44"/>
      <c r="D55" s="45"/>
      <c r="E55" s="45"/>
      <c r="F55" s="45"/>
      <c r="G55" s="41"/>
      <c r="J55" s="122"/>
    </row>
    <row r="56" spans="1:10" x14ac:dyDescent="0.2">
      <c r="C56" s="45"/>
      <c r="D56" s="45"/>
      <c r="E56" s="45"/>
      <c r="F56" s="45"/>
      <c r="G56" s="252">
        <f>SUM(G54:G55)</f>
        <v>0</v>
      </c>
      <c r="J56" s="49">
        <f>G56</f>
        <v>0</v>
      </c>
    </row>
    <row r="57" spans="1:10" x14ac:dyDescent="0.2">
      <c r="J57" s="49"/>
    </row>
    <row r="58" spans="1:10" ht="13.5" thickBot="1" x14ac:dyDescent="0.25">
      <c r="B58" s="34" t="s">
        <v>200</v>
      </c>
      <c r="J58" s="127">
        <f>J38+J51-J56</f>
        <v>0</v>
      </c>
    </row>
    <row r="59" spans="1:10" ht="13.5" thickTop="1" x14ac:dyDescent="0.2"/>
    <row r="61" spans="1:10" x14ac:dyDescent="0.2">
      <c r="A61" s="34" t="s">
        <v>201</v>
      </c>
      <c r="B61" s="46"/>
      <c r="C61" s="46"/>
      <c r="D61" s="46"/>
      <c r="E61" s="46"/>
      <c r="F61" s="120" t="s">
        <v>202</v>
      </c>
    </row>
    <row r="62" spans="1:10" x14ac:dyDescent="0.2">
      <c r="B62" s="123"/>
      <c r="C62" s="123" t="s">
        <v>203</v>
      </c>
      <c r="D62" s="123"/>
      <c r="E62" s="123"/>
      <c r="F62" s="120"/>
    </row>
    <row r="64" spans="1:10" x14ac:dyDescent="0.2">
      <c r="A64" s="34" t="s">
        <v>208</v>
      </c>
      <c r="C64" s="123"/>
      <c r="D64" s="46"/>
      <c r="E64" s="46"/>
      <c r="F64" s="120" t="s">
        <v>205</v>
      </c>
    </row>
    <row r="65" spans="1:6" x14ac:dyDescent="0.2">
      <c r="C65" s="123"/>
      <c r="D65" s="123"/>
      <c r="E65" s="123"/>
      <c r="F65" s="120"/>
    </row>
    <row r="66" spans="1:6" x14ac:dyDescent="0.2">
      <c r="A66" s="34" t="s">
        <v>206</v>
      </c>
      <c r="F66" s="120" t="s">
        <v>202</v>
      </c>
    </row>
    <row r="68" spans="1:6" x14ac:dyDescent="0.2">
      <c r="A68" s="34" t="s">
        <v>201</v>
      </c>
      <c r="B68" s="46"/>
      <c r="C68" s="46"/>
      <c r="D68" s="46"/>
      <c r="E68" s="46"/>
      <c r="F68" s="120" t="s">
        <v>202</v>
      </c>
    </row>
    <row r="69" spans="1:6" x14ac:dyDescent="0.2">
      <c r="B69" s="123"/>
      <c r="C69" s="123" t="s">
        <v>207</v>
      </c>
      <c r="D69" s="123"/>
      <c r="E69" s="123"/>
      <c r="F69" s="120"/>
    </row>
  </sheetData>
  <sheetProtection sheet="1" selectLockedCells="1"/>
  <pageMargins left="0.75" right="0.75" top="1" bottom="1" header="0.5" footer="0.5"/>
  <pageSetup paperSize="9" scale="80" orientation="portrait" horizont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CD6E8-2394-4FE2-99CF-5E9D8779C4AF}">
  <sheetPr>
    <tabColor rgb="FFC00000"/>
    <pageSetUpPr fitToPage="1"/>
  </sheetPr>
  <dimension ref="A1:B38"/>
  <sheetViews>
    <sheetView zoomScaleNormal="100" workbookViewId="0">
      <selection activeCell="X26" sqref="X26"/>
    </sheetView>
  </sheetViews>
  <sheetFormatPr defaultColWidth="8.85546875" defaultRowHeight="12.75" x14ac:dyDescent="0.2"/>
  <cols>
    <col min="1" max="1" width="8.85546875" style="52"/>
    <col min="2" max="2" width="91.5703125" style="52" customWidth="1"/>
    <col min="3" max="16384" width="8.85546875" style="52"/>
  </cols>
  <sheetData>
    <row r="1" spans="1:2" x14ac:dyDescent="0.2">
      <c r="A1" s="54" t="s">
        <v>3</v>
      </c>
    </row>
    <row r="2" spans="1:2" s="55" customFormat="1" x14ac:dyDescent="0.2"/>
    <row r="3" spans="1:2" s="55" customFormat="1" x14ac:dyDescent="0.2">
      <c r="B3" s="55" t="s">
        <v>422</v>
      </c>
    </row>
    <row r="4" spans="1:2" x14ac:dyDescent="0.2">
      <c r="A4" s="54"/>
    </row>
    <row r="5" spans="1:2" x14ac:dyDescent="0.2">
      <c r="A5" s="62" t="s">
        <v>4</v>
      </c>
    </row>
    <row r="6" spans="1:2" x14ac:dyDescent="0.2">
      <c r="A6" s="54"/>
      <c r="B6" s="52" t="s">
        <v>423</v>
      </c>
    </row>
    <row r="7" spans="1:2" x14ac:dyDescent="0.2">
      <c r="A7" s="54"/>
      <c r="B7" s="52" t="s">
        <v>424</v>
      </c>
    </row>
    <row r="8" spans="1:2" x14ac:dyDescent="0.2">
      <c r="A8" s="54"/>
      <c r="B8" s="52" t="s">
        <v>425</v>
      </c>
    </row>
    <row r="9" spans="1:2" x14ac:dyDescent="0.2">
      <c r="A9" s="54"/>
    </row>
    <row r="10" spans="1:2" x14ac:dyDescent="0.2">
      <c r="A10" s="54"/>
      <c r="B10" s="52" t="s">
        <v>426</v>
      </c>
    </row>
    <row r="11" spans="1:2" x14ac:dyDescent="0.2">
      <c r="A11" s="54"/>
      <c r="B11" s="52" t="s">
        <v>427</v>
      </c>
    </row>
    <row r="12" spans="1:2" x14ac:dyDescent="0.2">
      <c r="A12" s="54"/>
      <c r="B12" s="52" t="s">
        <v>428</v>
      </c>
    </row>
    <row r="13" spans="1:2" x14ac:dyDescent="0.2">
      <c r="A13" s="54"/>
      <c r="B13" s="52" t="s">
        <v>429</v>
      </c>
    </row>
    <row r="14" spans="1:2" x14ac:dyDescent="0.2">
      <c r="A14" s="54"/>
    </row>
    <row r="15" spans="1:2" x14ac:dyDescent="0.2">
      <c r="A15" s="54"/>
      <c r="B15" s="52" t="s">
        <v>430</v>
      </c>
    </row>
    <row r="16" spans="1:2" x14ac:dyDescent="0.2">
      <c r="A16" s="54"/>
    </row>
    <row r="17" spans="1:2" x14ac:dyDescent="0.2">
      <c r="A17" s="53" t="s">
        <v>5</v>
      </c>
    </row>
    <row r="18" spans="1:2" x14ac:dyDescent="0.2">
      <c r="A18" s="53"/>
      <c r="B18" s="52" t="s">
        <v>61</v>
      </c>
    </row>
    <row r="19" spans="1:2" x14ac:dyDescent="0.2">
      <c r="A19" s="53"/>
      <c r="B19" s="52" t="s">
        <v>230</v>
      </c>
    </row>
    <row r="20" spans="1:2" x14ac:dyDescent="0.2">
      <c r="A20" s="53"/>
      <c r="B20" s="52" t="s">
        <v>64</v>
      </c>
    </row>
    <row r="21" spans="1:2" x14ac:dyDescent="0.2">
      <c r="A21" s="53"/>
    </row>
    <row r="22" spans="1:2" x14ac:dyDescent="0.2">
      <c r="A22" s="53"/>
      <c r="B22" s="52" t="s">
        <v>229</v>
      </c>
    </row>
    <row r="23" spans="1:2" x14ac:dyDescent="0.2">
      <c r="A23" s="53"/>
      <c r="B23" s="52" t="s">
        <v>6</v>
      </c>
    </row>
    <row r="24" spans="1:2" x14ac:dyDescent="0.2">
      <c r="A24" s="53"/>
    </row>
    <row r="25" spans="1:2" x14ac:dyDescent="0.2">
      <c r="B25" s="52" t="s">
        <v>431</v>
      </c>
    </row>
    <row r="27" spans="1:2" x14ac:dyDescent="0.2">
      <c r="B27" s="52" t="s">
        <v>432</v>
      </c>
    </row>
    <row r="28" spans="1:2" x14ac:dyDescent="0.2">
      <c r="B28" s="52" t="s">
        <v>433</v>
      </c>
    </row>
    <row r="29" spans="1:2" x14ac:dyDescent="0.2">
      <c r="B29" s="52" t="s">
        <v>434</v>
      </c>
    </row>
    <row r="30" spans="1:2" x14ac:dyDescent="0.2">
      <c r="B30" s="52" t="s">
        <v>435</v>
      </c>
    </row>
    <row r="31" spans="1:2" x14ac:dyDescent="0.2">
      <c r="B31" s="52" t="s">
        <v>436</v>
      </c>
    </row>
    <row r="32" spans="1:2" x14ac:dyDescent="0.2">
      <c r="B32" s="52" t="s">
        <v>437</v>
      </c>
    </row>
    <row r="33" spans="2:2" x14ac:dyDescent="0.2">
      <c r="B33" s="52" t="s">
        <v>438</v>
      </c>
    </row>
    <row r="35" spans="2:2" x14ac:dyDescent="0.2">
      <c r="B35" s="52" t="s">
        <v>439</v>
      </c>
    </row>
    <row r="37" spans="2:2" x14ac:dyDescent="0.2">
      <c r="B37" s="52" t="s">
        <v>440</v>
      </c>
    </row>
    <row r="38" spans="2:2" x14ac:dyDescent="0.2">
      <c r="B38" s="52" t="s">
        <v>441</v>
      </c>
    </row>
  </sheetData>
  <sheetProtection sheet="1" objects="1" scenarios="1"/>
  <printOptions horizontalCentered="1"/>
  <pageMargins left="0.75" right="0.75" top="1" bottom="1" header="0.5" footer="0.5"/>
  <pageSetup scale="90" fitToHeight="2" orientation="portrait" horizont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DDF9D-051B-4A01-B633-F570C9758B20}">
  <sheetPr>
    <tabColor theme="5" tint="0.39997558519241921"/>
    <pageSetUpPr fitToPage="1"/>
  </sheetPr>
  <dimension ref="A1:L48"/>
  <sheetViews>
    <sheetView workbookViewId="0">
      <pane xSplit="4" ySplit="6" topLeftCell="E7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10.5703125" style="10" customWidth="1"/>
    <col min="2" max="4" width="8.85546875" style="10"/>
    <col min="5" max="5" width="9.42578125" style="10" bestFit="1" customWidth="1"/>
    <col min="6" max="6" width="8.85546875" style="10"/>
    <col min="7" max="7" width="6.5703125" style="10" customWidth="1"/>
    <col min="8" max="8" width="45" style="10" customWidth="1"/>
    <col min="9" max="9" width="31.42578125" style="10" customWidth="1"/>
    <col min="10" max="10" width="9.42578125" style="10" customWidth="1"/>
    <col min="11" max="16384" width="8.85546875" style="10"/>
  </cols>
  <sheetData>
    <row r="1" spans="1:12" x14ac:dyDescent="0.2">
      <c r="A1" s="256" t="s">
        <v>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1:12" x14ac:dyDescent="0.2">
      <c r="A2" s="256">
        <f>Instructions!C7</f>
        <v>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x14ac:dyDescent="0.2">
      <c r="A3" s="84" t="s">
        <v>54</v>
      </c>
      <c r="B3" s="249">
        <f>Instructions!C8</f>
        <v>0</v>
      </c>
      <c r="G3" s="257" t="str">
        <f>"Annual Report for the Year Ended 31 December "&amp;Instructions!$C$9</f>
        <v xml:space="preserve">Annual Report for the Year Ended 31 December </v>
      </c>
      <c r="H3" s="257"/>
      <c r="I3" s="130"/>
    </row>
    <row r="6" spans="1:12" ht="25.5" x14ac:dyDescent="0.2">
      <c r="A6" s="131" t="s">
        <v>237</v>
      </c>
      <c r="B6" s="132"/>
      <c r="C6" s="132"/>
      <c r="D6" s="94" t="s">
        <v>238</v>
      </c>
      <c r="E6" s="133" t="s">
        <v>239</v>
      </c>
      <c r="F6" s="134" t="s">
        <v>240</v>
      </c>
      <c r="H6" s="84" t="s">
        <v>241</v>
      </c>
      <c r="I6" s="84"/>
    </row>
    <row r="7" spans="1:12" x14ac:dyDescent="0.2">
      <c r="A7" s="10" t="s">
        <v>242</v>
      </c>
      <c r="D7" s="135">
        <v>4</v>
      </c>
      <c r="E7" s="61">
        <f>'CB1.1 Summ of Recpts and Paymts'!B19</f>
        <v>0</v>
      </c>
      <c r="F7" s="241"/>
      <c r="H7" s="136"/>
      <c r="I7" s="136"/>
    </row>
    <row r="8" spans="1:12" x14ac:dyDescent="0.2">
      <c r="A8" s="137" t="s">
        <v>243</v>
      </c>
      <c r="D8" s="135">
        <v>5</v>
      </c>
      <c r="E8" s="61">
        <f>'CB1.1 Summ of Recpts and Paymts'!C19</f>
        <v>0</v>
      </c>
      <c r="F8" s="241"/>
      <c r="H8" s="136" t="s">
        <v>306</v>
      </c>
      <c r="I8" s="136"/>
    </row>
    <row r="9" spans="1:12" x14ac:dyDescent="0.2">
      <c r="A9" s="137" t="s">
        <v>244</v>
      </c>
      <c r="D9" s="135">
        <v>6</v>
      </c>
      <c r="E9" s="61">
        <f>'CB1.1 Summ of Recpts and Paymts'!D19</f>
        <v>0</v>
      </c>
      <c r="F9" s="241"/>
      <c r="H9" s="136" t="str">
        <f>"of "&amp;Instructions!C8&amp;" declare"</f>
        <v>of  declare</v>
      </c>
      <c r="I9" s="136"/>
    </row>
    <row r="10" spans="1:12" x14ac:dyDescent="0.2">
      <c r="A10" s="137" t="s">
        <v>245</v>
      </c>
      <c r="D10" s="135">
        <v>7</v>
      </c>
      <c r="E10" s="61">
        <f>'CB1.1 Summ of Recpts and Paymts'!E19</f>
        <v>0</v>
      </c>
      <c r="F10" s="241"/>
      <c r="H10" s="136" t="s">
        <v>246</v>
      </c>
      <c r="I10" s="136"/>
    </row>
    <row r="11" spans="1:12" x14ac:dyDescent="0.2">
      <c r="A11" s="137" t="s">
        <v>247</v>
      </c>
      <c r="D11" s="135">
        <v>8</v>
      </c>
      <c r="E11" s="61">
        <f>'CB1.1 Summ of Recpts and Paymts'!F19</f>
        <v>0</v>
      </c>
      <c r="F11" s="241"/>
      <c r="H11" s="136" t="s">
        <v>248</v>
      </c>
      <c r="I11" s="136"/>
    </row>
    <row r="12" spans="1:12" x14ac:dyDescent="0.2">
      <c r="A12" s="137" t="s">
        <v>249</v>
      </c>
      <c r="D12" s="135">
        <v>9</v>
      </c>
      <c r="E12" s="61">
        <f>'CB1.1 Summ of Recpts and Paymts'!G19</f>
        <v>0</v>
      </c>
      <c r="F12" s="241"/>
      <c r="H12" s="136" t="s">
        <v>250</v>
      </c>
      <c r="I12" s="136"/>
    </row>
    <row r="13" spans="1:12" x14ac:dyDescent="0.2">
      <c r="A13" s="10" t="s">
        <v>251</v>
      </c>
      <c r="D13" s="135">
        <v>10</v>
      </c>
      <c r="E13" s="61">
        <f>'CB1.1 Summ of Recpts and Paymts'!H19</f>
        <v>0</v>
      </c>
      <c r="F13" s="241"/>
      <c r="H13" s="136" t="s">
        <v>252</v>
      </c>
      <c r="I13" s="136"/>
    </row>
    <row r="14" spans="1:12" x14ac:dyDescent="0.2">
      <c r="A14" s="85" t="str">
        <f>'CB1.1 Summ of Recpts and Paymts'!I6</f>
        <v>SPARE 1</v>
      </c>
      <c r="D14" s="135">
        <v>11</v>
      </c>
      <c r="E14" s="61">
        <f>'CB1.1 Summ of Recpts and Paymts'!I19</f>
        <v>0</v>
      </c>
      <c r="F14" s="241"/>
      <c r="H14" s="136" t="s">
        <v>253</v>
      </c>
      <c r="I14" s="136"/>
    </row>
    <row r="15" spans="1:12" x14ac:dyDescent="0.2">
      <c r="D15" s="135"/>
      <c r="E15" s="61"/>
      <c r="F15" s="61"/>
      <c r="H15" s="136" t="s">
        <v>492</v>
      </c>
      <c r="I15" s="136"/>
    </row>
    <row r="16" spans="1:12" ht="16.5" customHeight="1" x14ac:dyDescent="0.2">
      <c r="A16" s="10" t="s">
        <v>255</v>
      </c>
      <c r="D16" s="135">
        <v>14</v>
      </c>
      <c r="E16" s="61">
        <f>'CB1.1 Summ of Recpts and Paymts'!L19</f>
        <v>0</v>
      </c>
      <c r="F16" s="241"/>
      <c r="H16" s="136" t="s">
        <v>254</v>
      </c>
      <c r="I16" s="136"/>
    </row>
    <row r="17" spans="1:12" x14ac:dyDescent="0.2">
      <c r="A17" s="10" t="s">
        <v>257</v>
      </c>
      <c r="D17" s="135">
        <v>15</v>
      </c>
      <c r="E17" s="61">
        <f>'CB1.1 Summ of Recpts and Paymts'!M19</f>
        <v>0</v>
      </c>
      <c r="F17" s="241"/>
      <c r="H17" s="136" t="s">
        <v>256</v>
      </c>
      <c r="I17" s="136"/>
    </row>
    <row r="18" spans="1:12" x14ac:dyDescent="0.2">
      <c r="A18" s="10" t="s">
        <v>176</v>
      </c>
      <c r="D18" s="135">
        <v>16</v>
      </c>
      <c r="E18" s="61">
        <f>'CB1.1 Summ of Recpts and Paymts'!N19</f>
        <v>0</v>
      </c>
      <c r="F18" s="241"/>
      <c r="H18" s="136" t="s">
        <v>258</v>
      </c>
      <c r="I18" s="136"/>
    </row>
    <row r="19" spans="1:12" x14ac:dyDescent="0.2">
      <c r="A19" s="10" t="s">
        <v>177</v>
      </c>
      <c r="D19" s="135">
        <v>17</v>
      </c>
      <c r="E19" s="61">
        <f>'CB1.1 Summ of Recpts and Paymts'!O19</f>
        <v>0</v>
      </c>
      <c r="F19" s="241"/>
      <c r="H19" s="136" t="s">
        <v>259</v>
      </c>
      <c r="I19" s="136"/>
    </row>
    <row r="20" spans="1:12" x14ac:dyDescent="0.2">
      <c r="A20" s="138" t="str">
        <f>'CB1.1 Summ of Recpts and Paymts'!P6</f>
        <v>SPARE 2</v>
      </c>
      <c r="D20" s="135">
        <v>18</v>
      </c>
      <c r="E20" s="61">
        <f>'CB1.1 Summ of Recpts and Paymts'!P19</f>
        <v>0</v>
      </c>
      <c r="F20" s="242"/>
      <c r="H20" s="136" t="s">
        <v>260</v>
      </c>
      <c r="I20" s="136"/>
      <c r="J20" s="139" t="s">
        <v>261</v>
      </c>
      <c r="K20" s="136" t="s">
        <v>262</v>
      </c>
      <c r="L20" s="136" t="s">
        <v>263</v>
      </c>
    </row>
    <row r="21" spans="1:12" x14ac:dyDescent="0.2">
      <c r="A21" s="85" t="str">
        <f>'CB1.1 Summ of Recpts and Paymts'!Q6</f>
        <v>SPARE 3</v>
      </c>
      <c r="D21" s="135">
        <v>19</v>
      </c>
      <c r="E21" s="61">
        <f>'CB1.1 Summ of Recpts and Paymts'!Q19</f>
        <v>0</v>
      </c>
      <c r="F21" s="241"/>
      <c r="H21" s="136" t="s">
        <v>264</v>
      </c>
      <c r="I21" s="136"/>
      <c r="J21" s="136"/>
      <c r="K21" s="136"/>
      <c r="L21" s="136"/>
    </row>
    <row r="22" spans="1:12" ht="13.5" thickBot="1" x14ac:dyDescent="0.25">
      <c r="A22" s="10" t="s">
        <v>265</v>
      </c>
      <c r="D22" s="140"/>
      <c r="E22" s="143">
        <f>SUM(E7:E21)</f>
        <v>0</v>
      </c>
      <c r="F22" s="250">
        <f>SUM(F7:F21)</f>
        <v>0</v>
      </c>
      <c r="J22" s="136" t="s">
        <v>266</v>
      </c>
      <c r="K22" s="60"/>
      <c r="L22" s="60"/>
    </row>
    <row r="23" spans="1:12" ht="13.5" thickTop="1" x14ac:dyDescent="0.2">
      <c r="E23" s="61"/>
      <c r="F23" s="251"/>
      <c r="H23" s="136" t="s">
        <v>267</v>
      </c>
      <c r="I23" s="136"/>
      <c r="J23" s="136" t="s">
        <v>268</v>
      </c>
      <c r="K23" s="60"/>
      <c r="L23" s="60"/>
    </row>
    <row r="24" spans="1:12" x14ac:dyDescent="0.2">
      <c r="A24" s="84" t="s">
        <v>269</v>
      </c>
      <c r="E24" s="61"/>
      <c r="F24" s="251"/>
      <c r="H24" s="136" t="s">
        <v>270</v>
      </c>
      <c r="I24" s="136"/>
      <c r="J24" s="136" t="s">
        <v>271</v>
      </c>
      <c r="K24" s="60"/>
      <c r="L24" s="60"/>
    </row>
    <row r="25" spans="1:12" x14ac:dyDescent="0.2">
      <c r="A25" s="10" t="s">
        <v>272</v>
      </c>
      <c r="D25" s="135">
        <v>4</v>
      </c>
      <c r="E25" s="61">
        <f>'CB1.1 Summ of Recpts and Paymts'!B41</f>
        <v>0</v>
      </c>
      <c r="F25" s="243"/>
      <c r="H25" s="136" t="s">
        <v>273</v>
      </c>
      <c r="I25" s="136"/>
      <c r="J25" s="136" t="s">
        <v>274</v>
      </c>
      <c r="K25" s="60"/>
      <c r="L25" s="60"/>
    </row>
    <row r="26" spans="1:12" x14ac:dyDescent="0.2">
      <c r="A26" s="10" t="s">
        <v>275</v>
      </c>
      <c r="D26" s="135">
        <v>5</v>
      </c>
      <c r="E26" s="61">
        <f>'CB1.1 Summ of Recpts and Paymts'!C41</f>
        <v>0</v>
      </c>
      <c r="F26" s="243"/>
      <c r="H26" s="136"/>
      <c r="I26" s="136"/>
      <c r="J26" s="136" t="s">
        <v>276</v>
      </c>
      <c r="K26" s="60"/>
      <c r="L26" s="60"/>
    </row>
    <row r="27" spans="1:12" x14ac:dyDescent="0.2">
      <c r="A27" s="10" t="s">
        <v>244</v>
      </c>
      <c r="D27" s="135">
        <v>6</v>
      </c>
      <c r="E27" s="61">
        <f>'CB1.1 Summ of Recpts and Paymts'!D41</f>
        <v>0</v>
      </c>
      <c r="F27" s="243"/>
      <c r="H27" s="136" t="s">
        <v>277</v>
      </c>
      <c r="I27" s="136"/>
      <c r="J27" s="136" t="s">
        <v>278</v>
      </c>
      <c r="K27" s="60"/>
      <c r="L27" s="60"/>
    </row>
    <row r="28" spans="1:12" x14ac:dyDescent="0.2">
      <c r="A28" s="10" t="s">
        <v>245</v>
      </c>
      <c r="D28" s="135">
        <v>7</v>
      </c>
      <c r="E28" s="61">
        <f>'CB1.1 Summ of Recpts and Paymts'!E41</f>
        <v>0</v>
      </c>
      <c r="F28" s="243"/>
      <c r="H28" s="136"/>
      <c r="I28" s="136"/>
      <c r="J28" s="136"/>
      <c r="K28" s="135"/>
      <c r="L28" s="135"/>
    </row>
    <row r="29" spans="1:12" ht="13.5" thickBot="1" x14ac:dyDescent="0.25">
      <c r="A29" s="10" t="s">
        <v>279</v>
      </c>
      <c r="D29" s="135">
        <v>8</v>
      </c>
      <c r="E29" s="61">
        <f>'CB1.1 Summ of Recpts and Paymts'!F41</f>
        <v>0</v>
      </c>
      <c r="F29" s="243"/>
      <c r="H29" s="136" t="s">
        <v>280</v>
      </c>
      <c r="I29" s="136"/>
      <c r="J29" s="136"/>
      <c r="K29" s="141">
        <f>SUM(K22:K27)</f>
        <v>0</v>
      </c>
      <c r="L29" s="141">
        <f>SUM(L22:L27)</f>
        <v>0</v>
      </c>
    </row>
    <row r="30" spans="1:12" ht="13.5" thickTop="1" x14ac:dyDescent="0.2">
      <c r="A30" s="10" t="s">
        <v>251</v>
      </c>
      <c r="D30" s="135">
        <v>9</v>
      </c>
      <c r="E30" s="61">
        <f>'CB1.1 Summ of Recpts and Paymts'!G41</f>
        <v>0</v>
      </c>
      <c r="F30" s="243"/>
    </row>
    <row r="31" spans="1:12" x14ac:dyDescent="0.2">
      <c r="A31" s="10" t="s">
        <v>281</v>
      </c>
      <c r="D31" s="135">
        <v>10</v>
      </c>
      <c r="E31" s="61">
        <f>'CB1.1 Summ of Recpts and Paymts'!H41</f>
        <v>0</v>
      </c>
      <c r="F31" s="243"/>
      <c r="H31" s="142" t="s">
        <v>282</v>
      </c>
      <c r="I31" s="142"/>
    </row>
    <row r="32" spans="1:12" x14ac:dyDescent="0.2">
      <c r="A32" s="10" t="s">
        <v>283</v>
      </c>
      <c r="D32" s="135">
        <v>11</v>
      </c>
      <c r="E32" s="61">
        <f>'CB1.1 Summ of Recpts and Paymts'!I41</f>
        <v>0</v>
      </c>
      <c r="F32" s="243"/>
    </row>
    <row r="33" spans="1:10" x14ac:dyDescent="0.2">
      <c r="A33" s="10" t="s">
        <v>284</v>
      </c>
      <c r="D33" s="135">
        <v>18</v>
      </c>
      <c r="E33" s="61">
        <f>'CB1.1 Summ of Recpts and Paymts'!P41</f>
        <v>0</v>
      </c>
      <c r="F33" s="243"/>
      <c r="H33" s="136" t="s">
        <v>285</v>
      </c>
      <c r="I33" s="136"/>
    </row>
    <row r="34" spans="1:10" x14ac:dyDescent="0.2">
      <c r="A34" s="10" t="s">
        <v>255</v>
      </c>
      <c r="D34" s="135">
        <v>14</v>
      </c>
      <c r="E34" s="61">
        <f>'CB1.1 Summ of Recpts and Paymts'!L41</f>
        <v>0</v>
      </c>
      <c r="F34" s="243"/>
      <c r="H34" s="136" t="s">
        <v>286</v>
      </c>
      <c r="I34" s="136"/>
    </row>
    <row r="35" spans="1:10" x14ac:dyDescent="0.2">
      <c r="A35" s="10" t="s">
        <v>257</v>
      </c>
      <c r="D35" s="135">
        <v>15</v>
      </c>
      <c r="E35" s="61">
        <f>'CB1.1 Summ of Recpts and Paymts'!M41</f>
        <v>0</v>
      </c>
      <c r="F35" s="243"/>
      <c r="H35" s="136" t="str">
        <f>"Wales Branch, "&amp;Instructions!C8&amp;" Formation."</f>
        <v>Wales Branch,  Formation.</v>
      </c>
      <c r="I35" s="136"/>
    </row>
    <row r="36" spans="1:10" x14ac:dyDescent="0.2">
      <c r="A36" s="10" t="s">
        <v>176</v>
      </c>
      <c r="D36" s="135">
        <v>16</v>
      </c>
      <c r="E36" s="61">
        <f>'CB1.1 Summ of Recpts and Paymts'!N41</f>
        <v>0</v>
      </c>
      <c r="F36" s="243"/>
    </row>
    <row r="37" spans="1:10" x14ac:dyDescent="0.2">
      <c r="A37" s="10" t="s">
        <v>177</v>
      </c>
      <c r="D37" s="135">
        <v>17</v>
      </c>
      <c r="E37" s="61">
        <f>'CB1.1 Summ of Recpts and Paymts'!O41</f>
        <v>0</v>
      </c>
      <c r="F37" s="243"/>
      <c r="H37" s="136" t="s">
        <v>287</v>
      </c>
      <c r="I37" s="136"/>
    </row>
    <row r="38" spans="1:10" x14ac:dyDescent="0.2">
      <c r="A38" s="85" t="str">
        <f>'CB1.1 Summ of Recpts and Paymts'!Q25</f>
        <v>SPARE 1</v>
      </c>
      <c r="D38" s="135">
        <v>19</v>
      </c>
      <c r="E38" s="61">
        <f>'CB1.1 Summ of Recpts and Paymts'!Q41</f>
        <v>0</v>
      </c>
      <c r="F38" s="243"/>
      <c r="H38" s="136" t="s">
        <v>288</v>
      </c>
      <c r="I38" s="136"/>
    </row>
    <row r="39" spans="1:10" x14ac:dyDescent="0.2">
      <c r="A39" s="85" t="str">
        <f>'CB1.1 Summ of Recpts and Paymts'!R25</f>
        <v>SPARE 2</v>
      </c>
      <c r="D39" s="135">
        <v>20</v>
      </c>
      <c r="E39" s="61">
        <f>'CB1.1 Summ of Recpts and Paymts'!R41</f>
        <v>0</v>
      </c>
      <c r="F39" s="243"/>
      <c r="H39" s="136" t="s">
        <v>493</v>
      </c>
      <c r="I39" s="136"/>
    </row>
    <row r="40" spans="1:10" ht="13.5" thickBot="1" x14ac:dyDescent="0.25">
      <c r="A40" s="10" t="s">
        <v>289</v>
      </c>
      <c r="E40" s="143">
        <f>SUM(E25:E39)</f>
        <v>0</v>
      </c>
      <c r="F40" s="250">
        <f>SUM(F25:F39)</f>
        <v>0</v>
      </c>
      <c r="H40" s="136" t="s">
        <v>290</v>
      </c>
      <c r="I40" s="136"/>
    </row>
    <row r="41" spans="1:10" ht="13.5" thickTop="1" x14ac:dyDescent="0.2">
      <c r="E41" s="61"/>
      <c r="F41" s="251"/>
      <c r="H41" s="136"/>
      <c r="I41" s="136"/>
    </row>
    <row r="42" spans="1:10" x14ac:dyDescent="0.2">
      <c r="A42" s="10" t="s">
        <v>291</v>
      </c>
      <c r="E42" s="61">
        <f>E22-E40</f>
        <v>0</v>
      </c>
      <c r="F42" s="243"/>
      <c r="H42" s="136" t="s">
        <v>292</v>
      </c>
      <c r="I42" s="136"/>
    </row>
    <row r="43" spans="1:10" x14ac:dyDescent="0.2">
      <c r="E43" s="61"/>
      <c r="F43" s="251"/>
      <c r="H43" s="136" t="s">
        <v>293</v>
      </c>
      <c r="I43" s="136"/>
    </row>
    <row r="44" spans="1:10" x14ac:dyDescent="0.2">
      <c r="A44" s="10" t="s">
        <v>294</v>
      </c>
      <c r="E44" s="61">
        <f>'DEC TR'!J18</f>
        <v>0</v>
      </c>
      <c r="F44" s="243"/>
      <c r="H44" s="136"/>
      <c r="I44" s="136"/>
    </row>
    <row r="45" spans="1:10" x14ac:dyDescent="0.2">
      <c r="A45" s="10" t="s">
        <v>295</v>
      </c>
      <c r="E45" s="61">
        <f>'DEC TR'!J28*-1</f>
        <v>0</v>
      </c>
      <c r="F45" s="243"/>
      <c r="H45" s="136" t="s">
        <v>296</v>
      </c>
      <c r="I45" s="136"/>
      <c r="J45" s="136" t="s">
        <v>297</v>
      </c>
    </row>
    <row r="46" spans="1:10" x14ac:dyDescent="0.2">
      <c r="E46" s="61"/>
      <c r="F46" s="251"/>
      <c r="H46" s="136" t="s">
        <v>298</v>
      </c>
      <c r="I46" s="136"/>
      <c r="J46" s="136" t="s">
        <v>299</v>
      </c>
    </row>
    <row r="47" spans="1:10" ht="13.5" thickBot="1" x14ac:dyDescent="0.25">
      <c r="A47" s="10" t="s">
        <v>300</v>
      </c>
      <c r="E47" s="144">
        <f>SUM(E42:E45)</f>
        <v>0</v>
      </c>
      <c r="F47" s="143">
        <f>SUM(F42:F45)</f>
        <v>0</v>
      </c>
      <c r="H47" s="136" t="s">
        <v>301</v>
      </c>
      <c r="I47" s="136"/>
      <c r="J47" s="136" t="s">
        <v>302</v>
      </c>
    </row>
    <row r="48" spans="1:10" ht="13.5" thickTop="1" x14ac:dyDescent="0.2">
      <c r="H48" s="136"/>
      <c r="I48" s="136"/>
    </row>
  </sheetData>
  <sheetProtection sheet="1" objects="1" scenarios="1" selectLockedCells="1"/>
  <mergeCells count="3">
    <mergeCell ref="A1:L1"/>
    <mergeCell ref="A2:L2"/>
    <mergeCell ref="G3:H3"/>
  </mergeCells>
  <pageMargins left="0.75" right="0.75" top="0.66" bottom="0.77" header="0.2" footer="0.32"/>
  <pageSetup paperSize="9" scale="81" orientation="landscape" horizontalDpi="300" r:id="rId1"/>
  <headerFooter alignWithMargins="0">
    <oddFooter>&amp;CAR1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07CE-6022-4A07-ABA2-3A48D4D0CDE5}">
  <sheetPr>
    <tabColor rgb="FF92D050"/>
    <pageSetUpPr fitToPage="1"/>
  </sheetPr>
  <dimension ref="A1:B45"/>
  <sheetViews>
    <sheetView zoomScaleNormal="100" workbookViewId="0">
      <selection activeCell="X26" sqref="X26"/>
    </sheetView>
  </sheetViews>
  <sheetFormatPr defaultColWidth="8.85546875" defaultRowHeight="12.75" x14ac:dyDescent="0.2"/>
  <cols>
    <col min="1" max="1" width="8.85546875" style="52"/>
    <col min="2" max="2" width="91.5703125" style="52" customWidth="1"/>
    <col min="3" max="16384" width="8.85546875" style="52"/>
  </cols>
  <sheetData>
    <row r="1" spans="1:2" x14ac:dyDescent="0.2">
      <c r="A1" s="54" t="s">
        <v>3</v>
      </c>
    </row>
    <row r="2" spans="1:2" x14ac:dyDescent="0.2">
      <c r="A2" s="54"/>
    </row>
    <row r="3" spans="1:2" x14ac:dyDescent="0.2">
      <c r="A3" s="54"/>
      <c r="B3" s="55" t="s">
        <v>442</v>
      </c>
    </row>
    <row r="4" spans="1:2" x14ac:dyDescent="0.2">
      <c r="A4" s="54"/>
    </row>
    <row r="5" spans="1:2" x14ac:dyDescent="0.2">
      <c r="A5" s="62" t="s">
        <v>4</v>
      </c>
    </row>
    <row r="6" spans="1:2" x14ac:dyDescent="0.2">
      <c r="A6" s="54"/>
      <c r="B6" s="52" t="s">
        <v>443</v>
      </c>
    </row>
    <row r="7" spans="1:2" x14ac:dyDescent="0.2">
      <c r="A7" s="54"/>
      <c r="B7" s="52" t="s">
        <v>444</v>
      </c>
    </row>
    <row r="8" spans="1:2" x14ac:dyDescent="0.2">
      <c r="A8" s="54"/>
    </row>
    <row r="9" spans="1:2" x14ac:dyDescent="0.2">
      <c r="A9" s="54"/>
      <c r="B9" s="52" t="s">
        <v>445</v>
      </c>
    </row>
    <row r="10" spans="1:2" x14ac:dyDescent="0.2">
      <c r="A10" s="54"/>
      <c r="B10" s="52" t="s">
        <v>446</v>
      </c>
    </row>
    <row r="11" spans="1:2" x14ac:dyDescent="0.2">
      <c r="A11" s="54"/>
      <c r="B11" s="52" t="s">
        <v>447</v>
      </c>
    </row>
    <row r="12" spans="1:2" x14ac:dyDescent="0.2">
      <c r="A12" s="54"/>
      <c r="B12" s="52" t="s">
        <v>448</v>
      </c>
    </row>
    <row r="13" spans="1:2" x14ac:dyDescent="0.2">
      <c r="A13" s="54"/>
      <c r="B13" s="52" t="s">
        <v>449</v>
      </c>
    </row>
    <row r="14" spans="1:2" x14ac:dyDescent="0.2">
      <c r="A14" s="54"/>
      <c r="B14" s="52" t="s">
        <v>450</v>
      </c>
    </row>
    <row r="15" spans="1:2" x14ac:dyDescent="0.2">
      <c r="A15" s="54"/>
    </row>
    <row r="16" spans="1:2" x14ac:dyDescent="0.2">
      <c r="A16" s="53" t="s">
        <v>5</v>
      </c>
    </row>
    <row r="17" spans="1:2" x14ac:dyDescent="0.2">
      <c r="A17" s="53"/>
      <c r="B17" s="52" t="s">
        <v>61</v>
      </c>
    </row>
    <row r="18" spans="1:2" x14ac:dyDescent="0.2">
      <c r="A18" s="53"/>
      <c r="B18" s="52" t="s">
        <v>230</v>
      </c>
    </row>
    <row r="19" spans="1:2" x14ac:dyDescent="0.2">
      <c r="A19" s="53"/>
      <c r="B19" s="52" t="s">
        <v>64</v>
      </c>
    </row>
    <row r="20" spans="1:2" x14ac:dyDescent="0.2">
      <c r="A20" s="53"/>
    </row>
    <row r="21" spans="1:2" x14ac:dyDescent="0.2">
      <c r="A21" s="53"/>
      <c r="B21" s="52" t="s">
        <v>229</v>
      </c>
    </row>
    <row r="22" spans="1:2" x14ac:dyDescent="0.2">
      <c r="A22" s="53"/>
      <c r="B22" s="52" t="s">
        <v>6</v>
      </c>
    </row>
    <row r="23" spans="1:2" x14ac:dyDescent="0.2">
      <c r="A23" s="53"/>
    </row>
    <row r="24" spans="1:2" x14ac:dyDescent="0.2">
      <c r="B24" s="52" t="s">
        <v>451</v>
      </c>
    </row>
    <row r="26" spans="1:2" x14ac:dyDescent="0.2">
      <c r="B26" s="52" t="s">
        <v>432</v>
      </c>
    </row>
    <row r="27" spans="1:2" x14ac:dyDescent="0.2">
      <c r="B27" s="52" t="s">
        <v>452</v>
      </c>
    </row>
    <row r="28" spans="1:2" x14ac:dyDescent="0.2">
      <c r="B28" s="52" t="s">
        <v>453</v>
      </c>
    </row>
    <row r="29" spans="1:2" x14ac:dyDescent="0.2">
      <c r="B29" s="52" t="s">
        <v>454</v>
      </c>
    </row>
    <row r="30" spans="1:2" x14ac:dyDescent="0.2">
      <c r="B30" s="52" t="s">
        <v>455</v>
      </c>
    </row>
    <row r="31" spans="1:2" x14ac:dyDescent="0.2">
      <c r="B31" s="52" t="s">
        <v>456</v>
      </c>
    </row>
    <row r="33" spans="2:2" x14ac:dyDescent="0.2">
      <c r="B33" s="52" t="s">
        <v>457</v>
      </c>
    </row>
    <row r="34" spans="2:2" x14ac:dyDescent="0.2">
      <c r="B34" s="52" t="s">
        <v>458</v>
      </c>
    </row>
    <row r="35" spans="2:2" x14ac:dyDescent="0.2">
      <c r="B35" s="52" t="s">
        <v>459</v>
      </c>
    </row>
    <row r="36" spans="2:2" x14ac:dyDescent="0.2">
      <c r="B36" s="52" t="s">
        <v>460</v>
      </c>
    </row>
    <row r="37" spans="2:2" x14ac:dyDescent="0.2">
      <c r="B37" s="52" t="s">
        <v>461</v>
      </c>
    </row>
    <row r="39" spans="2:2" x14ac:dyDescent="0.2">
      <c r="B39" s="52" t="s">
        <v>439</v>
      </c>
    </row>
    <row r="41" spans="2:2" x14ac:dyDescent="0.2">
      <c r="B41" s="52" t="s">
        <v>462</v>
      </c>
    </row>
    <row r="42" spans="2:2" x14ac:dyDescent="0.2">
      <c r="B42" s="52" t="s">
        <v>463</v>
      </c>
    </row>
    <row r="43" spans="2:2" x14ac:dyDescent="0.2">
      <c r="B43" s="52" t="s">
        <v>464</v>
      </c>
    </row>
    <row r="45" spans="2:2" x14ac:dyDescent="0.2">
      <c r="B45" s="54" t="s">
        <v>465</v>
      </c>
    </row>
  </sheetData>
  <sheetProtection sheet="1"/>
  <printOptions horizontalCentered="1"/>
  <pageMargins left="0.75" right="0.75" top="1" bottom="1" header="0.5" footer="0.5"/>
  <pageSetup scale="90" fitToHeight="2" orientation="portrait" horizont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FDF7D-BC45-4767-882F-C433CE75929F}">
  <sheetPr>
    <tabColor rgb="FF92D050"/>
    <pageSetUpPr fitToPage="1"/>
  </sheetPr>
  <dimension ref="A1:S55"/>
  <sheetViews>
    <sheetView workbookViewId="0">
      <selection activeCell="X26" sqref="X26"/>
    </sheetView>
  </sheetViews>
  <sheetFormatPr defaultColWidth="8.85546875" defaultRowHeight="12.75" x14ac:dyDescent="0.2"/>
  <cols>
    <col min="1" max="1" width="5.5703125" style="107" customWidth="1"/>
    <col min="2" max="6" width="8.85546875" style="107"/>
    <col min="7" max="7" width="7.42578125" style="107" customWidth="1"/>
    <col min="8" max="8" width="8.85546875" style="107"/>
    <col min="9" max="9" width="5.5703125" style="107" customWidth="1"/>
    <col min="10" max="16384" width="8.85546875" style="107"/>
  </cols>
  <sheetData>
    <row r="1" spans="1:19" x14ac:dyDescent="0.2">
      <c r="F1" s="105" t="s">
        <v>3</v>
      </c>
    </row>
    <row r="2" spans="1:19" x14ac:dyDescent="0.2">
      <c r="G2" s="105"/>
    </row>
    <row r="3" spans="1:19" x14ac:dyDescent="0.2">
      <c r="A3" s="105" t="s">
        <v>54</v>
      </c>
      <c r="C3" s="247">
        <f>Instructions!C8</f>
        <v>0</v>
      </c>
      <c r="G3" s="105"/>
    </row>
    <row r="5" spans="1:19" x14ac:dyDescent="0.2">
      <c r="E5" s="247" t="str">
        <f>"Reconciliations re the Annual Financial Report for the Period Ended 31 March "&amp;Instructions!$C$9</f>
        <v xml:space="preserve">Reconciliations re the Annual Financial Report for the Period Ended 31 March </v>
      </c>
      <c r="O5" s="108"/>
    </row>
    <row r="7" spans="1:19" x14ac:dyDescent="0.2">
      <c r="A7" s="105" t="s">
        <v>307</v>
      </c>
      <c r="I7" s="105" t="s">
        <v>308</v>
      </c>
      <c r="K7" s="111"/>
      <c r="L7" s="111"/>
      <c r="M7" s="111" t="s">
        <v>309</v>
      </c>
      <c r="Q7" s="107" t="s">
        <v>310</v>
      </c>
    </row>
    <row r="8" spans="1:19" x14ac:dyDescent="0.2">
      <c r="B8" s="107" t="s">
        <v>311</v>
      </c>
      <c r="F8" s="155">
        <f>'DEC TR'!D11</f>
        <v>0</v>
      </c>
      <c r="I8" s="109" t="s">
        <v>312</v>
      </c>
      <c r="J8" s="107" t="s">
        <v>313</v>
      </c>
      <c r="Q8" s="111"/>
      <c r="R8" s="111"/>
      <c r="S8" s="111" t="s">
        <v>309</v>
      </c>
    </row>
    <row r="9" spans="1:19" x14ac:dyDescent="0.2">
      <c r="B9" s="107" t="s">
        <v>173</v>
      </c>
      <c r="F9" s="155">
        <f>'DEC TR'!E11</f>
        <v>0</v>
      </c>
      <c r="K9" s="162">
        <f>'AR2 Worksheet'!H4</f>
        <v>0</v>
      </c>
      <c r="L9" s="162">
        <f>'AR2 Worksheet'!H7</f>
        <v>0</v>
      </c>
      <c r="M9" s="163" t="e">
        <f>K9/L9</f>
        <v>#DIV/0!</v>
      </c>
      <c r="Q9" s="146"/>
      <c r="R9" s="146"/>
      <c r="S9" s="147" t="e">
        <f>Q9/R9</f>
        <v>#DIV/0!</v>
      </c>
    </row>
    <row r="10" spans="1:19" x14ac:dyDescent="0.2">
      <c r="B10" s="107" t="s">
        <v>496</v>
      </c>
      <c r="F10" s="155">
        <f>'DEC TR'!F11</f>
        <v>0</v>
      </c>
      <c r="Q10" s="148"/>
      <c r="R10" s="148"/>
    </row>
    <row r="11" spans="1:19" x14ac:dyDescent="0.2">
      <c r="B11" s="107" t="s">
        <v>499</v>
      </c>
      <c r="F11" s="155">
        <f>'DEC TR'!G11</f>
        <v>0</v>
      </c>
      <c r="I11" s="109" t="s">
        <v>314</v>
      </c>
      <c r="J11" s="107" t="s">
        <v>315</v>
      </c>
      <c r="Q11" s="148"/>
      <c r="R11" s="148"/>
    </row>
    <row r="12" spans="1:19" x14ac:dyDescent="0.2">
      <c r="B12" s="107" t="s">
        <v>501</v>
      </c>
      <c r="F12" s="155">
        <f>'DEC TR'!H11</f>
        <v>0</v>
      </c>
      <c r="K12" s="164">
        <f>'AR2 Worksheet'!H10</f>
        <v>0</v>
      </c>
      <c r="L12" s="162">
        <f>'AR2 Worksheet'!H7</f>
        <v>0</v>
      </c>
      <c r="M12" s="165" t="e">
        <f>K12/L12</f>
        <v>#DIV/0!</v>
      </c>
      <c r="Q12" s="149"/>
      <c r="R12" s="146"/>
      <c r="S12" s="150" t="e">
        <f>Q12/R12</f>
        <v>#DIV/0!</v>
      </c>
    </row>
    <row r="13" spans="1:19" x14ac:dyDescent="0.2">
      <c r="B13" s="107" t="s">
        <v>503</v>
      </c>
      <c r="F13" s="155">
        <f>'DEC TR'!I11</f>
        <v>0</v>
      </c>
      <c r="Q13" s="148"/>
      <c r="R13" s="148"/>
    </row>
    <row r="14" spans="1:19" x14ac:dyDescent="0.2">
      <c r="F14" s="155"/>
      <c r="I14" s="109" t="s">
        <v>316</v>
      </c>
      <c r="J14" s="107" t="s">
        <v>317</v>
      </c>
      <c r="Q14" s="148"/>
      <c r="R14" s="148"/>
    </row>
    <row r="15" spans="1:19" ht="13.5" thickBot="1" x14ac:dyDescent="0.25">
      <c r="B15" s="105" t="s">
        <v>318</v>
      </c>
      <c r="F15" s="156">
        <f>SUM(F8:F14)</f>
        <v>0</v>
      </c>
      <c r="G15" s="105" t="s">
        <v>319</v>
      </c>
      <c r="K15" s="162">
        <f>'AR2 Worksheet'!H20</f>
        <v>0</v>
      </c>
      <c r="L15" s="162">
        <f>'AR2 Worksheet'!H23</f>
        <v>0</v>
      </c>
      <c r="M15" s="163" t="e">
        <f>K15/L15</f>
        <v>#DIV/0!</v>
      </c>
      <c r="Q15" s="146"/>
      <c r="R15" s="146"/>
      <c r="S15" s="147" t="e">
        <f>Q15/R15</f>
        <v>#DIV/0!</v>
      </c>
    </row>
    <row r="16" spans="1:19" ht="13.5" thickTop="1" x14ac:dyDescent="0.2">
      <c r="F16" s="56"/>
      <c r="Q16" s="148"/>
      <c r="R16" s="148"/>
    </row>
    <row r="17" spans="1:19" x14ac:dyDescent="0.2">
      <c r="A17" s="105" t="s">
        <v>320</v>
      </c>
      <c r="F17" s="56"/>
      <c r="I17" s="109" t="s">
        <v>321</v>
      </c>
      <c r="J17" s="107" t="s">
        <v>322</v>
      </c>
      <c r="Q17" s="148"/>
      <c r="R17" s="148"/>
    </row>
    <row r="18" spans="1:19" x14ac:dyDescent="0.2">
      <c r="B18" s="107" t="s">
        <v>323</v>
      </c>
      <c r="F18" s="155">
        <f>'JAN TR'!J7</f>
        <v>0</v>
      </c>
      <c r="K18" s="162">
        <f>'AR2 Worksheet'!H20</f>
        <v>0</v>
      </c>
      <c r="L18" s="162">
        <f>'AR2 Worksheet'!H26</f>
        <v>0</v>
      </c>
      <c r="M18" s="163" t="e">
        <f>K18/L18</f>
        <v>#DIV/0!</v>
      </c>
      <c r="Q18" s="146"/>
      <c r="R18" s="146"/>
      <c r="S18" s="147" t="e">
        <f>Q18/R18</f>
        <v>#DIV/0!</v>
      </c>
    </row>
    <row r="19" spans="1:19" x14ac:dyDescent="0.2">
      <c r="B19" s="107" t="s">
        <v>324</v>
      </c>
      <c r="F19" s="155">
        <f>'CB1.1 Summ of Recpts and Paymts'!R19</f>
        <v>0</v>
      </c>
    </row>
    <row r="20" spans="1:19" x14ac:dyDescent="0.2">
      <c r="B20" s="107" t="s">
        <v>325</v>
      </c>
      <c r="F20" s="155">
        <f>'CB1.1 Summ of Recpts and Paymts'!S41</f>
        <v>0</v>
      </c>
      <c r="I20" s="105" t="s">
        <v>326</v>
      </c>
    </row>
    <row r="21" spans="1:19" ht="13.5" thickBot="1" x14ac:dyDescent="0.25">
      <c r="B21" s="105" t="s">
        <v>318</v>
      </c>
      <c r="F21" s="156">
        <f>F18+F19-F20</f>
        <v>0</v>
      </c>
      <c r="G21" s="105" t="s">
        <v>319</v>
      </c>
    </row>
    <row r="22" spans="1:19" ht="13.5" thickTop="1" x14ac:dyDescent="0.2">
      <c r="F22" s="56"/>
      <c r="G22" s="151"/>
      <c r="J22" s="107" t="s">
        <v>327</v>
      </c>
      <c r="P22" s="159">
        <f>'AR2 Worksheet'!H7</f>
        <v>0</v>
      </c>
    </row>
    <row r="23" spans="1:19" x14ac:dyDescent="0.2">
      <c r="A23" s="105" t="s">
        <v>328</v>
      </c>
      <c r="F23" s="56"/>
      <c r="J23" s="107" t="s">
        <v>329</v>
      </c>
      <c r="P23" s="159">
        <f>'AR2 Worksheet'!H4</f>
        <v>0</v>
      </c>
    </row>
    <row r="24" spans="1:19" ht="13.5" thickBot="1" x14ac:dyDescent="0.25">
      <c r="B24" s="107" t="s">
        <v>330</v>
      </c>
      <c r="F24" s="155">
        <f>'DEC TR'!J58</f>
        <v>0</v>
      </c>
      <c r="J24" s="105" t="s">
        <v>331</v>
      </c>
      <c r="P24" s="160">
        <f>P22-P23</f>
        <v>0</v>
      </c>
    </row>
    <row r="25" spans="1:19" ht="13.5" thickTop="1" x14ac:dyDescent="0.2">
      <c r="B25" s="107" t="s">
        <v>332</v>
      </c>
      <c r="F25" s="155">
        <f>'DEC TR'!J51</f>
        <v>0</v>
      </c>
    </row>
    <row r="26" spans="1:19" x14ac:dyDescent="0.2">
      <c r="B26" s="107" t="s">
        <v>333</v>
      </c>
      <c r="F26" s="155">
        <f>'DEC TR'!J56</f>
        <v>0</v>
      </c>
      <c r="J26" s="107" t="s">
        <v>334</v>
      </c>
    </row>
    <row r="27" spans="1:19" ht="13.5" thickBot="1" x14ac:dyDescent="0.25">
      <c r="B27" s="105" t="s">
        <v>318</v>
      </c>
      <c r="F27" s="156">
        <f>F24-F25+F26</f>
        <v>0</v>
      </c>
      <c r="G27" s="105" t="s">
        <v>319</v>
      </c>
      <c r="J27" s="107" t="s">
        <v>335</v>
      </c>
    </row>
    <row r="28" spans="1:19" ht="13.5" thickTop="1" x14ac:dyDescent="0.2">
      <c r="J28" s="107" t="s">
        <v>336</v>
      </c>
      <c r="P28" s="161">
        <f>'AR2 Worksheet'!H20</f>
        <v>0</v>
      </c>
    </row>
    <row r="29" spans="1:19" x14ac:dyDescent="0.2">
      <c r="B29" s="107" t="s">
        <v>337</v>
      </c>
    </row>
    <row r="30" spans="1:19" x14ac:dyDescent="0.2">
      <c r="J30" s="107" t="s">
        <v>338</v>
      </c>
    </row>
    <row r="31" spans="1:19" x14ac:dyDescent="0.2">
      <c r="B31" s="152" t="s">
        <v>339</v>
      </c>
      <c r="F31" s="152" t="s">
        <v>340</v>
      </c>
      <c r="J31" s="107" t="s">
        <v>341</v>
      </c>
      <c r="P31" s="161">
        <f>'AR2 Worksheet'!H17</f>
        <v>0</v>
      </c>
    </row>
    <row r="32" spans="1:19" x14ac:dyDescent="0.2">
      <c r="B32" s="63"/>
      <c r="C32" s="63"/>
      <c r="D32" s="63"/>
      <c r="E32" s="153"/>
      <c r="F32" s="63"/>
    </row>
    <row r="33" spans="1:18" x14ac:dyDescent="0.2">
      <c r="I33" s="105" t="s">
        <v>342</v>
      </c>
    </row>
    <row r="34" spans="1:18" x14ac:dyDescent="0.2">
      <c r="A34" s="105" t="s">
        <v>343</v>
      </c>
    </row>
    <row r="35" spans="1:18" x14ac:dyDescent="0.2">
      <c r="B35" s="107" t="s">
        <v>344</v>
      </c>
      <c r="C35" s="63"/>
      <c r="D35" s="63"/>
      <c r="E35" s="63"/>
      <c r="J35" s="158">
        <f>'AR3 Fundraising Report'!B8</f>
        <v>0</v>
      </c>
      <c r="K35" s="56"/>
      <c r="L35" s="56"/>
      <c r="M35" s="158">
        <f>'AR3 Fundraising Report'!H8</f>
        <v>0</v>
      </c>
      <c r="N35" s="56"/>
      <c r="O35" s="56"/>
      <c r="P35" s="158">
        <f>'AR3 Fundraising Report'!N8</f>
        <v>0</v>
      </c>
    </row>
    <row r="36" spans="1:18" x14ac:dyDescent="0.2">
      <c r="B36" s="107" t="s">
        <v>345</v>
      </c>
      <c r="F36" s="157">
        <f>'JAN TR'!I15</f>
        <v>0</v>
      </c>
      <c r="J36" s="158">
        <f>'AR3 Fundraising Report'!C8</f>
        <v>0</v>
      </c>
      <c r="K36" s="56"/>
      <c r="L36" s="56"/>
      <c r="M36" s="158">
        <f>'AR3 Fundraising Report'!I8</f>
        <v>0</v>
      </c>
      <c r="N36" s="56"/>
      <c r="O36" s="56"/>
      <c r="P36" s="158">
        <f>'AR3 Fundraising Report'!O8</f>
        <v>0</v>
      </c>
    </row>
    <row r="37" spans="1:18" x14ac:dyDescent="0.2">
      <c r="B37" s="107" t="s">
        <v>346</v>
      </c>
      <c r="F37" s="157">
        <f>'DEC TR'!J18</f>
        <v>0</v>
      </c>
      <c r="J37" s="158">
        <f>'AR3 Fundraising Report'!D8</f>
        <v>0</v>
      </c>
      <c r="K37" s="56"/>
      <c r="L37" s="56"/>
      <c r="M37" s="158">
        <f>'AR3 Fundraising Report'!J8</f>
        <v>0</v>
      </c>
      <c r="N37" s="56"/>
      <c r="O37" s="56"/>
      <c r="P37" s="158">
        <f>'AR3 Fundraising Report'!P8</f>
        <v>0</v>
      </c>
    </row>
    <row r="38" spans="1:18" x14ac:dyDescent="0.2">
      <c r="B38" s="107" t="s">
        <v>347</v>
      </c>
      <c r="F38" s="157">
        <f>'DEC TR'!J17</f>
        <v>0</v>
      </c>
      <c r="J38" s="158">
        <f>'AR3 Fundraising Report'!E8</f>
        <v>0</v>
      </c>
      <c r="K38" s="56"/>
      <c r="L38" s="56"/>
      <c r="M38" s="158">
        <f>'AR3 Fundraising Report'!K8</f>
        <v>0</v>
      </c>
      <c r="O38" s="56"/>
    </row>
    <row r="39" spans="1:18" x14ac:dyDescent="0.2">
      <c r="B39" s="107" t="s">
        <v>348</v>
      </c>
      <c r="F39" s="157">
        <f>'DEC TR'!J21*-1</f>
        <v>0</v>
      </c>
      <c r="J39" s="158">
        <f>'AR3 Fundraising Report'!F8</f>
        <v>0</v>
      </c>
      <c r="K39" s="56"/>
      <c r="L39" s="56"/>
      <c r="M39" s="158">
        <f>'AR3 Fundraising Report'!L8</f>
        <v>0</v>
      </c>
      <c r="O39" s="56"/>
    </row>
    <row r="40" spans="1:18" ht="13.5" thickBot="1" x14ac:dyDescent="0.25">
      <c r="B40" s="107" t="s">
        <v>349</v>
      </c>
      <c r="F40" s="156">
        <f>SUM(F36:F39)</f>
        <v>0</v>
      </c>
      <c r="J40" s="158">
        <f>'AR3 Fundraising Report'!G8</f>
        <v>0</v>
      </c>
      <c r="K40" s="56"/>
      <c r="L40" s="56"/>
      <c r="M40" s="158">
        <f>'AR3 Fundraising Report'!M8</f>
        <v>0</v>
      </c>
      <c r="O40" s="56"/>
    </row>
    <row r="41" spans="1:18" ht="13.5" thickTop="1" x14ac:dyDescent="0.2"/>
    <row r="42" spans="1:18" x14ac:dyDescent="0.2">
      <c r="A42" s="105" t="s">
        <v>350</v>
      </c>
      <c r="E42" s="154" t="s">
        <v>262</v>
      </c>
      <c r="F42" s="154" t="s">
        <v>263</v>
      </c>
      <c r="I42" s="105" t="s">
        <v>351</v>
      </c>
    </row>
    <row r="43" spans="1:18" x14ac:dyDescent="0.2">
      <c r="B43" s="107" t="s">
        <v>352</v>
      </c>
      <c r="E43" s="64"/>
      <c r="F43" s="65"/>
    </row>
    <row r="44" spans="1:18" x14ac:dyDescent="0.2">
      <c r="J44" s="66"/>
      <c r="K44" s="66"/>
      <c r="L44" s="66"/>
      <c r="M44" s="66"/>
      <c r="N44" s="66"/>
      <c r="O44" s="66"/>
      <c r="P44" s="66"/>
      <c r="Q44" s="66"/>
      <c r="R44" s="66"/>
    </row>
    <row r="45" spans="1:18" x14ac:dyDescent="0.2">
      <c r="A45" s="105" t="s">
        <v>353</v>
      </c>
      <c r="E45" s="154" t="s">
        <v>262</v>
      </c>
      <c r="F45" s="154" t="s">
        <v>263</v>
      </c>
      <c r="J45" s="67"/>
      <c r="K45" s="67"/>
      <c r="L45" s="67"/>
      <c r="M45" s="67"/>
      <c r="N45" s="67"/>
      <c r="O45" s="67"/>
      <c r="P45" s="67"/>
      <c r="Q45" s="67"/>
      <c r="R45" s="67"/>
    </row>
    <row r="46" spans="1:18" x14ac:dyDescent="0.2">
      <c r="B46" s="107" t="s">
        <v>352</v>
      </c>
      <c r="E46" s="64"/>
      <c r="F46" s="65"/>
      <c r="J46" s="67"/>
      <c r="K46" s="67"/>
      <c r="L46" s="67"/>
      <c r="M46" s="67"/>
      <c r="N46" s="67"/>
      <c r="O46" s="67"/>
      <c r="P46" s="67"/>
      <c r="Q46" s="67"/>
      <c r="R46" s="67"/>
    </row>
    <row r="47" spans="1:18" x14ac:dyDescent="0.2">
      <c r="J47" s="66"/>
      <c r="K47" s="66"/>
      <c r="L47" s="66"/>
      <c r="M47" s="66"/>
      <c r="N47" s="66"/>
      <c r="O47" s="66"/>
      <c r="P47" s="66"/>
      <c r="Q47" s="66"/>
      <c r="R47" s="66"/>
    </row>
    <row r="48" spans="1:18" x14ac:dyDescent="0.2">
      <c r="A48" s="105" t="s">
        <v>354</v>
      </c>
    </row>
    <row r="49" spans="2:16" x14ac:dyDescent="0.2">
      <c r="B49" s="107" t="s">
        <v>355</v>
      </c>
      <c r="C49" s="63"/>
      <c r="D49" s="63"/>
      <c r="E49" s="63"/>
    </row>
    <row r="50" spans="2:16" x14ac:dyDescent="0.2">
      <c r="B50" s="107" t="s">
        <v>345</v>
      </c>
      <c r="F50" s="157">
        <f>'JAN TR'!I25</f>
        <v>0</v>
      </c>
    </row>
    <row r="51" spans="2:16" x14ac:dyDescent="0.2">
      <c r="B51" s="107" t="s">
        <v>346</v>
      </c>
      <c r="F51" s="157">
        <f>'DEC TR'!J28</f>
        <v>0</v>
      </c>
    </row>
    <row r="52" spans="2:16" x14ac:dyDescent="0.2">
      <c r="B52" s="107" t="s">
        <v>356</v>
      </c>
      <c r="F52" s="157">
        <f>'DEC TR'!J27</f>
        <v>0</v>
      </c>
      <c r="P52" s="153" t="s">
        <v>297</v>
      </c>
    </row>
    <row r="53" spans="2:16" x14ac:dyDescent="0.2">
      <c r="B53" s="107" t="s">
        <v>357</v>
      </c>
      <c r="F53" s="157">
        <f>'DEC TR'!J31*-1</f>
        <v>0</v>
      </c>
      <c r="P53" s="153" t="s">
        <v>299</v>
      </c>
    </row>
    <row r="54" spans="2:16" ht="13.5" thickBot="1" x14ac:dyDescent="0.25">
      <c r="B54" s="107" t="s">
        <v>349</v>
      </c>
      <c r="F54" s="156">
        <f>SUM(F50:F53)</f>
        <v>0</v>
      </c>
      <c r="P54" s="153" t="s">
        <v>358</v>
      </c>
    </row>
    <row r="55" spans="2:16" ht="13.5" thickTop="1" x14ac:dyDescent="0.2"/>
  </sheetData>
  <sheetProtection sheet="1" objects="1" scenarios="1" selectLockedCells="1"/>
  <pageMargins left="0.75" right="0.75" top="1" bottom="1" header="0.5" footer="0.5"/>
  <pageSetup paperSize="9" scale="66" orientation="landscape" horizontalDpi="300" r:id="rId1"/>
  <headerFooter alignWithMargins="0">
    <oddFooter>&amp;C&amp;"Arial,Bold"AR2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D817F-25C2-4CFF-9D5B-19CE1A1A7874}">
  <sheetPr>
    <tabColor rgb="FF92D050"/>
  </sheetPr>
  <dimension ref="A1:K26"/>
  <sheetViews>
    <sheetView workbookViewId="0">
      <pane xSplit="5" ySplit="2" topLeftCell="F3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6384" width="8.85546875" style="107"/>
  </cols>
  <sheetData>
    <row r="1" spans="1:11" x14ac:dyDescent="0.2">
      <c r="A1" s="105" t="s">
        <v>359</v>
      </c>
      <c r="H1" s="111" t="s">
        <v>360</v>
      </c>
      <c r="I1" s="111"/>
      <c r="K1" s="111" t="s">
        <v>361</v>
      </c>
    </row>
    <row r="2" spans="1:11" x14ac:dyDescent="0.2">
      <c r="H2" s="111" t="s">
        <v>362</v>
      </c>
      <c r="I2" s="111"/>
      <c r="K2" s="111" t="s">
        <v>362</v>
      </c>
    </row>
    <row r="3" spans="1:11" x14ac:dyDescent="0.2">
      <c r="A3" s="107" t="s">
        <v>363</v>
      </c>
    </row>
    <row r="4" spans="1:11" x14ac:dyDescent="0.2">
      <c r="B4" s="107" t="s">
        <v>364</v>
      </c>
      <c r="F4" s="168"/>
      <c r="G4" s="168"/>
      <c r="H4" s="168">
        <f>'AR3 Fundraising Report'!R39</f>
        <v>0</v>
      </c>
      <c r="I4" s="166"/>
      <c r="J4" s="166"/>
      <c r="K4" s="68"/>
    </row>
    <row r="5" spans="1:11" x14ac:dyDescent="0.2">
      <c r="F5" s="168"/>
      <c r="G5" s="168"/>
      <c r="H5" s="168"/>
      <c r="I5" s="166"/>
      <c r="J5" s="166"/>
      <c r="K5" s="166"/>
    </row>
    <row r="6" spans="1:11" x14ac:dyDescent="0.2">
      <c r="A6" s="107" t="s">
        <v>365</v>
      </c>
      <c r="F6" s="168"/>
      <c r="G6" s="168"/>
      <c r="H6" s="168"/>
      <c r="I6" s="166"/>
      <c r="J6" s="166"/>
      <c r="K6" s="166"/>
    </row>
    <row r="7" spans="1:11" x14ac:dyDescent="0.2">
      <c r="B7" s="107" t="s">
        <v>366</v>
      </c>
      <c r="F7" s="168"/>
      <c r="G7" s="168"/>
      <c r="H7" s="168">
        <f>'AR3 Fundraising Report'!R21</f>
        <v>0</v>
      </c>
      <c r="I7" s="166"/>
      <c r="J7" s="166"/>
      <c r="K7" s="68"/>
    </row>
    <row r="8" spans="1:11" x14ac:dyDescent="0.2">
      <c r="F8" s="168"/>
      <c r="G8" s="168"/>
      <c r="H8" s="168"/>
      <c r="I8" s="166"/>
      <c r="J8" s="166"/>
      <c r="K8" s="166"/>
    </row>
    <row r="9" spans="1:11" x14ac:dyDescent="0.2">
      <c r="A9" s="107" t="s">
        <v>367</v>
      </c>
      <c r="F9" s="168"/>
      <c r="G9" s="168"/>
      <c r="H9" s="168"/>
      <c r="I9" s="166"/>
      <c r="J9" s="166"/>
      <c r="K9" s="166"/>
    </row>
    <row r="10" spans="1:11" x14ac:dyDescent="0.2">
      <c r="B10" s="107" t="s">
        <v>368</v>
      </c>
      <c r="F10" s="168"/>
      <c r="G10" s="168"/>
      <c r="H10" s="168">
        <f>H7-H4</f>
        <v>0</v>
      </c>
      <c r="I10" s="166"/>
      <c r="J10" s="166"/>
      <c r="K10" s="68"/>
    </row>
    <row r="11" spans="1:11" x14ac:dyDescent="0.2">
      <c r="F11" s="168"/>
      <c r="G11" s="168"/>
      <c r="H11" s="168"/>
      <c r="I11" s="166"/>
      <c r="J11" s="166"/>
      <c r="K11" s="166"/>
    </row>
    <row r="12" spans="1:11" x14ac:dyDescent="0.2">
      <c r="A12" s="107" t="s">
        <v>369</v>
      </c>
      <c r="F12" s="168"/>
      <c r="G12" s="168"/>
      <c r="H12" s="168"/>
      <c r="I12" s="166"/>
      <c r="J12" s="166"/>
      <c r="K12" s="166"/>
    </row>
    <row r="13" spans="1:11" x14ac:dyDescent="0.2">
      <c r="B13" s="107" t="s">
        <v>419</v>
      </c>
      <c r="F13" s="168"/>
      <c r="G13" s="168"/>
      <c r="H13" s="168">
        <f>'CB1.1 Summ of Recpts and Paymts'!S43</f>
        <v>0</v>
      </c>
      <c r="I13" s="166"/>
      <c r="J13" s="166"/>
      <c r="K13" s="68"/>
    </row>
    <row r="14" spans="1:11" x14ac:dyDescent="0.2">
      <c r="B14" s="107" t="s">
        <v>370</v>
      </c>
      <c r="F14" s="168"/>
      <c r="G14" s="168"/>
      <c r="H14" s="168"/>
      <c r="I14" s="166"/>
      <c r="J14" s="166"/>
      <c r="K14" s="166"/>
    </row>
    <row r="15" spans="1:11" x14ac:dyDescent="0.2">
      <c r="C15" s="107" t="s">
        <v>371</v>
      </c>
      <c r="F15" s="168">
        <f>'CB1.1 Summ of Recpts and Paymts'!B41</f>
        <v>0</v>
      </c>
      <c r="G15" s="168"/>
      <c r="H15" s="168"/>
      <c r="I15" s="166"/>
      <c r="J15" s="68"/>
      <c r="K15" s="166"/>
    </row>
    <row r="16" spans="1:11" x14ac:dyDescent="0.2">
      <c r="C16" s="107" t="s">
        <v>372</v>
      </c>
      <c r="F16" s="168">
        <f>'CB1.1 Summ of Recpts and Paymts'!C41</f>
        <v>0</v>
      </c>
      <c r="G16" s="168"/>
      <c r="H16" s="168"/>
      <c r="I16" s="166"/>
      <c r="J16" s="68"/>
      <c r="K16" s="166"/>
    </row>
    <row r="17" spans="1:11" x14ac:dyDescent="0.2">
      <c r="C17" s="107" t="s">
        <v>373</v>
      </c>
      <c r="F17" s="169">
        <f>'CB1.1 Summ of Recpts and Paymts'!F41</f>
        <v>0</v>
      </c>
      <c r="G17" s="168"/>
      <c r="H17" s="169">
        <f>SUM(F15:F17)</f>
        <v>0</v>
      </c>
      <c r="I17" s="167"/>
      <c r="J17" s="69"/>
      <c r="K17" s="201">
        <f>SUM(J15:J17)</f>
        <v>0</v>
      </c>
    </row>
    <row r="18" spans="1:11" x14ac:dyDescent="0.2">
      <c r="F18" s="168"/>
      <c r="G18" s="168"/>
      <c r="H18" s="168">
        <f>H13-H17</f>
        <v>0</v>
      </c>
      <c r="I18" s="166"/>
      <c r="J18" s="166"/>
      <c r="K18" s="168">
        <f>K13-K17</f>
        <v>0</v>
      </c>
    </row>
    <row r="19" spans="1:11" x14ac:dyDescent="0.2">
      <c r="B19" s="107" t="s">
        <v>374</v>
      </c>
      <c r="F19" s="168"/>
      <c r="G19" s="168"/>
      <c r="H19" s="168">
        <f>H4</f>
        <v>0</v>
      </c>
      <c r="I19" s="166"/>
      <c r="J19" s="166"/>
      <c r="K19" s="168">
        <f>K4</f>
        <v>0</v>
      </c>
    </row>
    <row r="20" spans="1:11" x14ac:dyDescent="0.2">
      <c r="B20" s="107" t="s">
        <v>375</v>
      </c>
      <c r="F20" s="168"/>
      <c r="G20" s="168"/>
      <c r="H20" s="170">
        <f>H18-H19</f>
        <v>0</v>
      </c>
      <c r="I20" s="167"/>
      <c r="J20" s="166"/>
      <c r="K20" s="170">
        <f>K18-K19</f>
        <v>0</v>
      </c>
    </row>
    <row r="21" spans="1:11" x14ac:dyDescent="0.2">
      <c r="F21" s="168"/>
      <c r="G21" s="168"/>
      <c r="H21" s="168"/>
      <c r="I21" s="166"/>
      <c r="J21" s="166"/>
      <c r="K21" s="168"/>
    </row>
    <row r="22" spans="1:11" x14ac:dyDescent="0.2">
      <c r="A22" s="107" t="s">
        <v>376</v>
      </c>
      <c r="F22" s="168"/>
      <c r="G22" s="168"/>
      <c r="H22" s="168"/>
      <c r="I22" s="166"/>
      <c r="J22" s="166"/>
      <c r="K22" s="168"/>
    </row>
    <row r="23" spans="1:11" x14ac:dyDescent="0.2">
      <c r="B23" s="107" t="s">
        <v>419</v>
      </c>
      <c r="F23" s="168"/>
      <c r="G23" s="168"/>
      <c r="H23" s="168">
        <f>H13</f>
        <v>0</v>
      </c>
      <c r="I23" s="166"/>
      <c r="J23" s="166"/>
      <c r="K23" s="168">
        <f>K13</f>
        <v>0</v>
      </c>
    </row>
    <row r="24" spans="1:11" x14ac:dyDescent="0.2">
      <c r="F24" s="168"/>
      <c r="G24" s="168"/>
      <c r="H24" s="168"/>
      <c r="I24" s="166"/>
      <c r="J24" s="166"/>
      <c r="K24" s="166"/>
    </row>
    <row r="25" spans="1:11" x14ac:dyDescent="0.2">
      <c r="A25" s="107" t="s">
        <v>377</v>
      </c>
      <c r="F25" s="168"/>
      <c r="G25" s="168"/>
      <c r="H25" s="168"/>
      <c r="I25" s="166"/>
      <c r="J25" s="166"/>
      <c r="K25" s="166"/>
    </row>
    <row r="26" spans="1:11" x14ac:dyDescent="0.2">
      <c r="B26" s="107" t="s">
        <v>420</v>
      </c>
      <c r="F26" s="168"/>
      <c r="G26" s="168"/>
      <c r="H26" s="168">
        <f>'CB1.1 Summ of Recpts and Paymts'!S21</f>
        <v>0</v>
      </c>
      <c r="I26" s="166"/>
      <c r="J26" s="166"/>
      <c r="K26" s="68"/>
    </row>
  </sheetData>
  <sheetProtection sheet="1" objects="1" scenarios="1" selectLockedCells="1"/>
  <pageMargins left="0.75" right="0.75" top="1" bottom="1" header="0.5" footer="0.5"/>
  <pageSetup paperSize="9" orientation="landscape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629DC-D35B-4FF6-B8A9-93837CF83552}">
  <sheetPr>
    <tabColor rgb="FF66FFFF"/>
  </sheetPr>
  <dimension ref="A1:I31"/>
  <sheetViews>
    <sheetView workbookViewId="0">
      <selection activeCell="L37" sqref="L37"/>
    </sheetView>
  </sheetViews>
  <sheetFormatPr defaultColWidth="8.85546875" defaultRowHeight="12.75" x14ac:dyDescent="0.2"/>
  <cols>
    <col min="1" max="1" width="10.5703125" style="107" customWidth="1"/>
    <col min="2" max="8" width="8.85546875" style="107"/>
    <col min="9" max="9" width="10.140625" style="107" bestFit="1" customWidth="1"/>
    <col min="10" max="16384" width="8.85546875" style="107"/>
  </cols>
  <sheetData>
    <row r="1" spans="1:9" x14ac:dyDescent="0.2">
      <c r="A1" s="105" t="s">
        <v>54</v>
      </c>
      <c r="B1" s="106">
        <f>'CB1.1 Summ of Recpts and Paymts'!B1</f>
        <v>0</v>
      </c>
    </row>
    <row r="2" spans="1:9" x14ac:dyDescent="0.2">
      <c r="A2" s="105" t="s">
        <v>78</v>
      </c>
      <c r="B2" s="106">
        <f>'CB1.1 Summ of Recpts and Paymts'!B2</f>
        <v>0</v>
      </c>
    </row>
    <row r="4" spans="1:9" x14ac:dyDescent="0.2">
      <c r="D4" s="105" t="str">
        <f>"Bank Reconciliation for Year March "&amp;"Instructions "&amp;Instructions!$C$9</f>
        <v xml:space="preserve">Bank Reconciliation for Year March Instructions </v>
      </c>
      <c r="H4" s="108"/>
    </row>
    <row r="6" spans="1:9" x14ac:dyDescent="0.2">
      <c r="I6" s="109"/>
    </row>
    <row r="7" spans="1:9" x14ac:dyDescent="0.2">
      <c r="A7" s="107" t="s">
        <v>232</v>
      </c>
      <c r="I7" s="57">
        <f>'JAN TR'!J7</f>
        <v>0</v>
      </c>
    </row>
    <row r="8" spans="1:9" x14ac:dyDescent="0.2">
      <c r="A8" s="107" t="s">
        <v>234</v>
      </c>
      <c r="I8" s="58">
        <f>'CB1.1 Summ of Recpts and Paymts'!R19</f>
        <v>0</v>
      </c>
    </row>
    <row r="9" spans="1:9" x14ac:dyDescent="0.2">
      <c r="A9" s="107" t="s">
        <v>235</v>
      </c>
      <c r="I9" s="58">
        <f>'CB1.1 Summ of Recpts and Paymts'!S41</f>
        <v>0</v>
      </c>
    </row>
    <row r="10" spans="1:9" ht="13.5" thickBot="1" x14ac:dyDescent="0.25">
      <c r="A10" s="107" t="s">
        <v>233</v>
      </c>
      <c r="I10" s="59">
        <f>I7+I8-I9</f>
        <v>0</v>
      </c>
    </row>
    <row r="11" spans="1:9" ht="13.5" thickTop="1" x14ac:dyDescent="0.2">
      <c r="A11" s="107" t="s">
        <v>194</v>
      </c>
      <c r="I11" s="110"/>
    </row>
    <row r="12" spans="1:9" x14ac:dyDescent="0.2">
      <c r="B12" s="111" t="s">
        <v>195</v>
      </c>
      <c r="C12" s="107" t="s">
        <v>196</v>
      </c>
      <c r="F12" s="111" t="s">
        <v>197</v>
      </c>
      <c r="I12" s="110"/>
    </row>
    <row r="13" spans="1:9" x14ac:dyDescent="0.2">
      <c r="B13" s="112">
        <f>'DEC TR'!C41</f>
        <v>0</v>
      </c>
      <c r="C13" s="112">
        <f>'DEC TR'!D41</f>
        <v>0</v>
      </c>
      <c r="F13" s="238">
        <f>'DEC TR'!G41</f>
        <v>0</v>
      </c>
      <c r="I13" s="110"/>
    </row>
    <row r="14" spans="1:9" x14ac:dyDescent="0.2">
      <c r="B14" s="112">
        <f>'DEC TR'!C42</f>
        <v>0</v>
      </c>
      <c r="C14" s="112">
        <f>'DEC TR'!D42</f>
        <v>0</v>
      </c>
      <c r="F14" s="238">
        <f>'DEC TR'!G42</f>
        <v>0</v>
      </c>
      <c r="I14" s="110"/>
    </row>
    <row r="15" spans="1:9" x14ac:dyDescent="0.2">
      <c r="B15" s="112">
        <f>'DEC TR'!C43</f>
        <v>0</v>
      </c>
      <c r="C15" s="112">
        <f>'DEC TR'!D43</f>
        <v>0</v>
      </c>
      <c r="F15" s="238">
        <f>'DEC TR'!G43</f>
        <v>0</v>
      </c>
      <c r="I15" s="110"/>
    </row>
    <row r="16" spans="1:9" x14ac:dyDescent="0.2">
      <c r="B16" s="112">
        <f>'DEC TR'!C44</f>
        <v>0</v>
      </c>
      <c r="C16" s="112">
        <f>'DEC TR'!D44</f>
        <v>0</v>
      </c>
      <c r="F16" s="238">
        <f>'DEC TR'!G44</f>
        <v>0</v>
      </c>
      <c r="I16" s="110"/>
    </row>
    <row r="17" spans="1:9" x14ac:dyDescent="0.2">
      <c r="B17" s="112">
        <f>'DEC TR'!C45</f>
        <v>0</v>
      </c>
      <c r="C17" s="112">
        <f>'DEC TR'!D45</f>
        <v>0</v>
      </c>
      <c r="F17" s="238">
        <f>'DEC TR'!G45</f>
        <v>0</v>
      </c>
      <c r="I17" s="110"/>
    </row>
    <row r="18" spans="1:9" x14ac:dyDescent="0.2">
      <c r="B18" s="112">
        <f>'DEC TR'!C46</f>
        <v>0</v>
      </c>
      <c r="C18" s="112">
        <f>'DEC TR'!D46</f>
        <v>0</v>
      </c>
      <c r="F18" s="238">
        <f>'DEC TR'!G46</f>
        <v>0</v>
      </c>
      <c r="I18" s="110"/>
    </row>
    <row r="19" spans="1:9" x14ac:dyDescent="0.2">
      <c r="B19" s="112">
        <f>'DEC TR'!C47</f>
        <v>0</v>
      </c>
      <c r="C19" s="112">
        <f>'DEC TR'!D47</f>
        <v>0</v>
      </c>
      <c r="F19" s="238">
        <f>'DEC TR'!G47</f>
        <v>0</v>
      </c>
      <c r="I19" s="110"/>
    </row>
    <row r="20" spans="1:9" x14ac:dyDescent="0.2">
      <c r="B20" s="112">
        <f>'DEC TR'!C48</f>
        <v>0</v>
      </c>
      <c r="C20" s="112">
        <f>'DEC TR'!D48</f>
        <v>0</v>
      </c>
      <c r="F20" s="238">
        <f>'DEC TR'!G48</f>
        <v>0</v>
      </c>
      <c r="I20" s="110"/>
    </row>
    <row r="21" spans="1:9" x14ac:dyDescent="0.2">
      <c r="B21" s="112">
        <f>'DEC TR'!C49</f>
        <v>0</v>
      </c>
      <c r="C21" s="112">
        <f>'DEC TR'!D49</f>
        <v>0</v>
      </c>
      <c r="F21" s="238">
        <f>'DEC TR'!G49</f>
        <v>0</v>
      </c>
      <c r="I21" s="110"/>
    </row>
    <row r="22" spans="1:9" x14ac:dyDescent="0.2">
      <c r="B22" s="112">
        <f>'DEC TR'!C50</f>
        <v>0</v>
      </c>
      <c r="C22" s="112">
        <f>'DEC TR'!D50</f>
        <v>0</v>
      </c>
      <c r="F22" s="238">
        <f>'DEC TR'!G50</f>
        <v>0</v>
      </c>
      <c r="I22" s="110"/>
    </row>
    <row r="23" spans="1:9" x14ac:dyDescent="0.2">
      <c r="F23" s="239">
        <f>SUM(F13:F22)</f>
        <v>0</v>
      </c>
      <c r="I23" s="58">
        <f>F23</f>
        <v>0</v>
      </c>
    </row>
    <row r="24" spans="1:9" x14ac:dyDescent="0.2">
      <c r="A24" s="107" t="s">
        <v>198</v>
      </c>
      <c r="I24" s="110"/>
    </row>
    <row r="25" spans="1:9" x14ac:dyDescent="0.2">
      <c r="B25" s="111" t="s">
        <v>199</v>
      </c>
      <c r="F25" s="111" t="s">
        <v>197</v>
      </c>
      <c r="I25" s="110"/>
    </row>
    <row r="26" spans="1:9" x14ac:dyDescent="0.2">
      <c r="B26" s="112">
        <f>'DEC TR'!C54</f>
        <v>0</v>
      </c>
      <c r="F26" s="112">
        <f>'DEC TR'!G54</f>
        <v>0</v>
      </c>
      <c r="I26" s="110"/>
    </row>
    <row r="27" spans="1:9" x14ac:dyDescent="0.2">
      <c r="B27" s="112">
        <f>'DEC TR'!C55</f>
        <v>0</v>
      </c>
      <c r="F27" s="112">
        <f>'DEC TR'!G55</f>
        <v>0</v>
      </c>
      <c r="I27" s="110"/>
    </row>
    <row r="28" spans="1:9" x14ac:dyDescent="0.2">
      <c r="F28" s="113">
        <f>SUM(F26:F27)</f>
        <v>0</v>
      </c>
      <c r="I28" s="58">
        <f>F28</f>
        <v>0</v>
      </c>
    </row>
    <row r="29" spans="1:9" x14ac:dyDescent="0.2">
      <c r="I29" s="110"/>
    </row>
    <row r="30" spans="1:9" ht="13.5" thickBot="1" x14ac:dyDescent="0.25">
      <c r="A30" s="107" t="s">
        <v>200</v>
      </c>
      <c r="I30" s="59">
        <f>I10+I23-I28</f>
        <v>0</v>
      </c>
    </row>
    <row r="31" spans="1:9" ht="13.5" thickTop="1" x14ac:dyDescent="0.2"/>
  </sheetData>
  <sheetProtection sheet="1" selectLockedCells="1"/>
  <pageMargins left="0.75" right="0.75" top="1" bottom="1" header="0.5" footer="0.5"/>
  <pageSetup orientation="portrait" horizontalDpi="300" r:id="rId1"/>
  <headerFooter alignWithMargins="0">
    <oddHeader>&amp;CThe Scout Association of Australia
New South Wales Branch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5435-8246-4E86-AEDD-60D1203AA15E}">
  <sheetPr>
    <tabColor rgb="FF0070C0"/>
    <pageSetUpPr fitToPage="1"/>
  </sheetPr>
  <dimension ref="A1:B26"/>
  <sheetViews>
    <sheetView zoomScaleNormal="100" workbookViewId="0">
      <selection activeCell="X26" sqref="X26"/>
    </sheetView>
  </sheetViews>
  <sheetFormatPr defaultColWidth="8.85546875" defaultRowHeight="12.75" x14ac:dyDescent="0.2"/>
  <cols>
    <col min="1" max="1" width="8.85546875" style="52"/>
    <col min="2" max="2" width="91.5703125" style="52" customWidth="1"/>
    <col min="3" max="16384" width="8.85546875" style="52"/>
  </cols>
  <sheetData>
    <row r="1" spans="1:2" x14ac:dyDescent="0.2">
      <c r="A1" s="54" t="s">
        <v>3</v>
      </c>
    </row>
    <row r="2" spans="1:2" x14ac:dyDescent="0.2">
      <c r="A2" s="54"/>
    </row>
    <row r="3" spans="1:2" x14ac:dyDescent="0.2">
      <c r="A3" s="54"/>
      <c r="B3" s="55" t="s">
        <v>378</v>
      </c>
    </row>
    <row r="4" spans="1:2" x14ac:dyDescent="0.2">
      <c r="A4" s="54"/>
    </row>
    <row r="5" spans="1:2" x14ac:dyDescent="0.2">
      <c r="A5" s="62" t="s">
        <v>4</v>
      </c>
    </row>
    <row r="6" spans="1:2" x14ac:dyDescent="0.2">
      <c r="A6" s="54"/>
      <c r="B6" s="52" t="s">
        <v>379</v>
      </c>
    </row>
    <row r="7" spans="1:2" x14ac:dyDescent="0.2">
      <c r="A7" s="54"/>
      <c r="B7" s="52" t="s">
        <v>380</v>
      </c>
    </row>
    <row r="8" spans="1:2" x14ac:dyDescent="0.2">
      <c r="A8" s="54"/>
      <c r="B8" s="52" t="s">
        <v>381</v>
      </c>
    </row>
    <row r="9" spans="1:2" x14ac:dyDescent="0.2">
      <c r="A9" s="54"/>
    </row>
    <row r="10" spans="1:2" x14ac:dyDescent="0.2">
      <c r="A10" s="54"/>
      <c r="B10" s="54" t="s">
        <v>382</v>
      </c>
    </row>
    <row r="11" spans="1:2" x14ac:dyDescent="0.2">
      <c r="A11" s="54"/>
    </row>
    <row r="12" spans="1:2" x14ac:dyDescent="0.2">
      <c r="A12" s="53" t="s">
        <v>5</v>
      </c>
    </row>
    <row r="13" spans="1:2" x14ac:dyDescent="0.2">
      <c r="A13" s="53"/>
      <c r="B13" s="52" t="s">
        <v>61</v>
      </c>
    </row>
    <row r="14" spans="1:2" x14ac:dyDescent="0.2">
      <c r="A14" s="53"/>
      <c r="B14" s="52" t="s">
        <v>230</v>
      </c>
    </row>
    <row r="15" spans="1:2" x14ac:dyDescent="0.2">
      <c r="A15" s="53"/>
      <c r="B15" s="52" t="s">
        <v>64</v>
      </c>
    </row>
    <row r="16" spans="1:2" x14ac:dyDescent="0.2">
      <c r="A16" s="53"/>
    </row>
    <row r="17" spans="1:2" x14ac:dyDescent="0.2">
      <c r="A17" s="53"/>
      <c r="B17" s="52" t="s">
        <v>9</v>
      </c>
    </row>
    <row r="18" spans="1:2" x14ac:dyDescent="0.2">
      <c r="A18" s="53"/>
      <c r="B18" s="52" t="s">
        <v>6</v>
      </c>
    </row>
    <row r="19" spans="1:2" x14ac:dyDescent="0.2">
      <c r="A19" s="53"/>
    </row>
    <row r="20" spans="1:2" x14ac:dyDescent="0.2">
      <c r="B20" s="52" t="s">
        <v>491</v>
      </c>
    </row>
    <row r="21" spans="1:2" x14ac:dyDescent="0.2">
      <c r="B21" s="52" t="s">
        <v>383</v>
      </c>
    </row>
    <row r="22" spans="1:2" x14ac:dyDescent="0.2">
      <c r="B22" s="52" t="s">
        <v>384</v>
      </c>
    </row>
    <row r="23" spans="1:2" x14ac:dyDescent="0.2">
      <c r="B23" s="52" t="s">
        <v>385</v>
      </c>
    </row>
    <row r="25" spans="1:2" x14ac:dyDescent="0.2">
      <c r="B25" s="52" t="s">
        <v>227</v>
      </c>
    </row>
    <row r="26" spans="1:2" x14ac:dyDescent="0.2">
      <c r="B26" s="52" t="s">
        <v>8</v>
      </c>
    </row>
  </sheetData>
  <sheetProtection sheet="1" objects="1" scenarios="1"/>
  <printOptions horizontalCentered="1"/>
  <pageMargins left="0.75" right="0.75" top="1" bottom="1" header="0.5" footer="0.5"/>
  <pageSetup scale="90" fitToHeight="2" orientation="portrait" horizontalDpi="300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98521-83CE-4FC8-9D4E-122B9EFDB44F}">
  <sheetPr>
    <tabColor rgb="FF0070C0"/>
    <pageSetUpPr fitToPage="1"/>
  </sheetPr>
  <dimension ref="A1:S45"/>
  <sheetViews>
    <sheetView tabSelected="1" workbookViewId="0">
      <pane xSplit="1" ySplit="7" topLeftCell="B15" activePane="bottomRight" state="frozen"/>
      <selection activeCell="X26" sqref="X26"/>
      <selection pane="topRight" activeCell="X26" sqref="X26"/>
      <selection pane="bottomLeft" activeCell="X26" sqref="X26"/>
      <selection pane="bottomRight" activeCell="Z39" sqref="Z39"/>
    </sheetView>
  </sheetViews>
  <sheetFormatPr defaultColWidth="8.85546875" defaultRowHeight="12.75" x14ac:dyDescent="0.2"/>
  <cols>
    <col min="1" max="1" width="10.5703125" style="107" customWidth="1"/>
    <col min="2" max="3" width="8.5703125" style="107" customWidth="1"/>
    <col min="4" max="4" width="10" style="107" customWidth="1"/>
    <col min="5" max="18" width="8.5703125" style="107" customWidth="1"/>
    <col min="19" max="19" width="6.85546875" style="171" customWidth="1"/>
    <col min="20" max="16384" width="8.85546875" style="107"/>
  </cols>
  <sheetData>
    <row r="1" spans="1:19" x14ac:dyDescent="0.2">
      <c r="E1" s="105" t="s">
        <v>3</v>
      </c>
    </row>
    <row r="2" spans="1:19" x14ac:dyDescent="0.2">
      <c r="F2" s="105"/>
    </row>
    <row r="3" spans="1:19" x14ac:dyDescent="0.2">
      <c r="A3" s="105" t="s">
        <v>54</v>
      </c>
      <c r="B3" s="247">
        <f>Instructions!C8</f>
        <v>0</v>
      </c>
    </row>
    <row r="4" spans="1:19" x14ac:dyDescent="0.2">
      <c r="G4" s="246" t="str">
        <f>"Fundraising Income and Expenditure Statement for Period ended 31 March "&amp;Instructions!$C$9</f>
        <v xml:space="preserve">Fundraising Income and Expenditure Statement for Period ended 31 March </v>
      </c>
      <c r="O4" s="108"/>
      <c r="P4" s="108"/>
    </row>
    <row r="5" spans="1:19" x14ac:dyDescent="0.2">
      <c r="A5" s="105"/>
      <c r="B5" s="105"/>
      <c r="G5" s="105"/>
    </row>
    <row r="6" spans="1:19" x14ac:dyDescent="0.2">
      <c r="A6" s="105" t="s">
        <v>386</v>
      </c>
    </row>
    <row r="7" spans="1:19" x14ac:dyDescent="0.2">
      <c r="A7" s="109">
        <v>1</v>
      </c>
      <c r="B7" s="109">
        <v>4</v>
      </c>
      <c r="C7" s="109">
        <v>5</v>
      </c>
      <c r="D7" s="109">
        <v>6</v>
      </c>
      <c r="E7" s="109">
        <v>7</v>
      </c>
      <c r="F7" s="109">
        <v>8</v>
      </c>
      <c r="G7" s="109">
        <v>9</v>
      </c>
      <c r="H7" s="109">
        <v>10</v>
      </c>
      <c r="I7" s="109">
        <v>11</v>
      </c>
      <c r="J7" s="109">
        <v>12</v>
      </c>
      <c r="K7" s="109">
        <v>13</v>
      </c>
      <c r="L7" s="109">
        <v>14</v>
      </c>
      <c r="M7" s="109">
        <v>15</v>
      </c>
      <c r="N7" s="109">
        <v>16</v>
      </c>
      <c r="O7" s="109">
        <v>17</v>
      </c>
      <c r="P7" s="109">
        <v>18</v>
      </c>
      <c r="Q7" s="109">
        <v>20</v>
      </c>
      <c r="R7" s="109" t="s">
        <v>387</v>
      </c>
    </row>
    <row r="8" spans="1:19" ht="22.5" x14ac:dyDescent="0.2">
      <c r="A8" s="172" t="s">
        <v>73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172" t="s">
        <v>74</v>
      </c>
      <c r="R8" s="172" t="s">
        <v>418</v>
      </c>
    </row>
    <row r="9" spans="1:19" x14ac:dyDescent="0.2">
      <c r="A9" s="248" t="str">
        <f>"Jan-"&amp;Instructions!$C$9</f>
        <v>Jan-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>
        <f>SUM(B9:P9)</f>
        <v>0</v>
      </c>
      <c r="R9" s="72">
        <f>'CB3 RECEIPTS JAN'!J51</f>
        <v>0</v>
      </c>
      <c r="S9" s="171">
        <f>Q9-R9</f>
        <v>0</v>
      </c>
    </row>
    <row r="10" spans="1:19" x14ac:dyDescent="0.2">
      <c r="A10" s="248" t="str">
        <f>"Feb-"&amp;Instructions!$C$9</f>
        <v>Feb-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>
        <f t="shared" ref="Q10:Q20" si="0">SUM(B10:P10)</f>
        <v>0</v>
      </c>
      <c r="R10" s="72">
        <f>'CB3 RECEIPTS FEB'!J51</f>
        <v>0</v>
      </c>
      <c r="S10" s="171">
        <f t="shared" ref="S10:S20" si="1">Q10-R10</f>
        <v>0</v>
      </c>
    </row>
    <row r="11" spans="1:19" x14ac:dyDescent="0.2">
      <c r="A11" s="248" t="str">
        <f>"Mar-"&amp;Instructions!$C$9</f>
        <v>Mar-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>
        <f t="shared" si="0"/>
        <v>0</v>
      </c>
      <c r="R11" s="72">
        <f>'CB3 RECEIPTS MAR'!J51</f>
        <v>0</v>
      </c>
      <c r="S11" s="171">
        <f t="shared" si="1"/>
        <v>0</v>
      </c>
    </row>
    <row r="12" spans="1:19" x14ac:dyDescent="0.2">
      <c r="A12" s="248" t="str">
        <f>"Apr-"&amp;Instructions!$C$9</f>
        <v>Apr-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>
        <f t="shared" si="0"/>
        <v>0</v>
      </c>
      <c r="R12" s="72">
        <f>'CB3 RECEIPTS APR'!J51</f>
        <v>0</v>
      </c>
      <c r="S12" s="171">
        <f t="shared" si="1"/>
        <v>0</v>
      </c>
    </row>
    <row r="13" spans="1:19" x14ac:dyDescent="0.2">
      <c r="A13" s="248" t="str">
        <f>"May-"&amp;Instructions!$C$9</f>
        <v>May-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2">
        <f t="shared" si="0"/>
        <v>0</v>
      </c>
      <c r="R13" s="72">
        <f>'CB3 RECEIPTS MAY'!J51</f>
        <v>0</v>
      </c>
      <c r="S13" s="171">
        <f t="shared" si="1"/>
        <v>0</v>
      </c>
    </row>
    <row r="14" spans="1:19" x14ac:dyDescent="0.2">
      <c r="A14" s="248" t="str">
        <f>"Jun-"&amp;Instructions!$C$9</f>
        <v>Jun-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2">
        <f t="shared" si="0"/>
        <v>0</v>
      </c>
      <c r="R14" s="72">
        <f>'CB3 RECEIPTS JUN'!J83</f>
        <v>0</v>
      </c>
      <c r="S14" s="171">
        <f t="shared" si="1"/>
        <v>0</v>
      </c>
    </row>
    <row r="15" spans="1:19" x14ac:dyDescent="0.2">
      <c r="A15" s="248" t="str">
        <f>"Jul-"&amp;Instructions!$C$9</f>
        <v>Jul-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2">
        <f t="shared" si="0"/>
        <v>0</v>
      </c>
      <c r="R15" s="72">
        <f>'CB3 RECEIPTS JUL'!J51</f>
        <v>0</v>
      </c>
      <c r="S15" s="171">
        <f t="shared" si="1"/>
        <v>0</v>
      </c>
    </row>
    <row r="16" spans="1:19" x14ac:dyDescent="0.2">
      <c r="A16" s="248" t="str">
        <f>"Aug-"&amp;Instructions!$C$9</f>
        <v>Aug-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2">
        <f t="shared" si="0"/>
        <v>0</v>
      </c>
      <c r="R16" s="72">
        <f>'CB3 RECEIPTS AUG'!J125</f>
        <v>0</v>
      </c>
      <c r="S16" s="171">
        <f t="shared" si="1"/>
        <v>0</v>
      </c>
    </row>
    <row r="17" spans="1:19" x14ac:dyDescent="0.2">
      <c r="A17" s="248" t="str">
        <f>"Sep-"&amp;Instructions!$C$9</f>
        <v>Sep-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2">
        <f t="shared" si="0"/>
        <v>0</v>
      </c>
      <c r="R17" s="72">
        <f>'CB3 RECEIPTS SEP'!J51</f>
        <v>0</v>
      </c>
      <c r="S17" s="171">
        <f t="shared" si="1"/>
        <v>0</v>
      </c>
    </row>
    <row r="18" spans="1:19" x14ac:dyDescent="0.2">
      <c r="A18" s="248" t="str">
        <f>"Oct-"&amp;Instructions!$C$9</f>
        <v>Oct-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2">
        <f t="shared" si="0"/>
        <v>0</v>
      </c>
      <c r="R18" s="72">
        <f>'CB3 RECEIPTS OCT'!J90</f>
        <v>0</v>
      </c>
      <c r="S18" s="171">
        <f t="shared" si="1"/>
        <v>0</v>
      </c>
    </row>
    <row r="19" spans="1:19" x14ac:dyDescent="0.2">
      <c r="A19" s="248" t="str">
        <f>"Nov-"&amp;Instructions!$C$9</f>
        <v>Nov-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2">
        <f t="shared" si="0"/>
        <v>0</v>
      </c>
      <c r="R19" s="72">
        <f>'CB3 RECEIPTS NOV'!J51</f>
        <v>0</v>
      </c>
      <c r="S19" s="171">
        <f t="shared" si="1"/>
        <v>0</v>
      </c>
    </row>
    <row r="20" spans="1:19" x14ac:dyDescent="0.2">
      <c r="A20" s="248" t="str">
        <f>"Dec-"&amp;Instructions!$C$9</f>
        <v>Dec-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2">
        <f t="shared" si="0"/>
        <v>0</v>
      </c>
      <c r="R20" s="72">
        <f>'CB3 RECEIPTS DEC'!J51</f>
        <v>0</v>
      </c>
      <c r="S20" s="171">
        <f t="shared" si="1"/>
        <v>0</v>
      </c>
    </row>
    <row r="21" spans="1:19" ht="13.5" thickBot="1" x14ac:dyDescent="0.25">
      <c r="A21" s="173" t="s">
        <v>72</v>
      </c>
      <c r="B21" s="74">
        <f t="shared" ref="B21:R21" si="2">SUM(B9:B20)</f>
        <v>0</v>
      </c>
      <c r="C21" s="74">
        <f t="shared" si="2"/>
        <v>0</v>
      </c>
      <c r="D21" s="74">
        <f t="shared" si="2"/>
        <v>0</v>
      </c>
      <c r="E21" s="74">
        <f t="shared" si="2"/>
        <v>0</v>
      </c>
      <c r="F21" s="74">
        <f t="shared" si="2"/>
        <v>0</v>
      </c>
      <c r="G21" s="74">
        <f t="shared" si="2"/>
        <v>0</v>
      </c>
      <c r="H21" s="74">
        <f t="shared" si="2"/>
        <v>0</v>
      </c>
      <c r="I21" s="74">
        <f t="shared" si="2"/>
        <v>0</v>
      </c>
      <c r="J21" s="74">
        <f t="shared" si="2"/>
        <v>0</v>
      </c>
      <c r="K21" s="74">
        <f t="shared" si="2"/>
        <v>0</v>
      </c>
      <c r="L21" s="74">
        <f t="shared" si="2"/>
        <v>0</v>
      </c>
      <c r="M21" s="74">
        <f t="shared" si="2"/>
        <v>0</v>
      </c>
      <c r="N21" s="74">
        <f t="shared" si="2"/>
        <v>0</v>
      </c>
      <c r="O21" s="74">
        <f t="shared" si="2"/>
        <v>0</v>
      </c>
      <c r="P21" s="74">
        <f t="shared" si="2"/>
        <v>0</v>
      </c>
      <c r="Q21" s="74">
        <f t="shared" si="2"/>
        <v>0</v>
      </c>
      <c r="R21" s="74">
        <f t="shared" si="2"/>
        <v>0</v>
      </c>
      <c r="S21" s="198">
        <f>Q21-R21</f>
        <v>0</v>
      </c>
    </row>
    <row r="22" spans="1:19" ht="13.5" thickTop="1" x14ac:dyDescent="0.2">
      <c r="A22" s="174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175"/>
      <c r="P22" s="73"/>
      <c r="Q22" s="75" t="s">
        <v>388</v>
      </c>
      <c r="R22" s="75" t="s">
        <v>388</v>
      </c>
    </row>
    <row r="23" spans="1:19" x14ac:dyDescent="0.2">
      <c r="A23" s="174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175"/>
      <c r="P23" s="73"/>
      <c r="Q23" s="176" t="s">
        <v>389</v>
      </c>
      <c r="R23" s="73"/>
    </row>
    <row r="24" spans="1:19" x14ac:dyDescent="0.2">
      <c r="A24" s="177" t="s">
        <v>390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</row>
    <row r="25" spans="1:19" x14ac:dyDescent="0.2">
      <c r="A25" s="178">
        <v>1</v>
      </c>
      <c r="B25" s="109">
        <v>4</v>
      </c>
      <c r="C25" s="109">
        <v>5</v>
      </c>
      <c r="D25" s="109">
        <v>6</v>
      </c>
      <c r="E25" s="109">
        <v>7</v>
      </c>
      <c r="F25" s="109">
        <v>8</v>
      </c>
      <c r="G25" s="109">
        <v>9</v>
      </c>
      <c r="H25" s="109">
        <v>10</v>
      </c>
      <c r="I25" s="109">
        <v>11</v>
      </c>
      <c r="J25" s="109">
        <v>12</v>
      </c>
      <c r="K25" s="109">
        <v>13</v>
      </c>
      <c r="L25" s="109">
        <v>14</v>
      </c>
      <c r="M25" s="109">
        <v>15</v>
      </c>
      <c r="N25" s="109">
        <v>16</v>
      </c>
      <c r="O25" s="109">
        <v>17</v>
      </c>
      <c r="P25" s="109">
        <v>18</v>
      </c>
      <c r="Q25" s="109">
        <v>19</v>
      </c>
      <c r="R25" s="76" t="s">
        <v>387</v>
      </c>
    </row>
    <row r="26" spans="1:19" ht="22.5" x14ac:dyDescent="0.2">
      <c r="A26" s="173" t="s">
        <v>73</v>
      </c>
      <c r="B26" s="70">
        <f t="shared" ref="B26:P26" si="3">B8</f>
        <v>0</v>
      </c>
      <c r="C26" s="70">
        <f t="shared" si="3"/>
        <v>0</v>
      </c>
      <c r="D26" s="70">
        <f t="shared" si="3"/>
        <v>0</v>
      </c>
      <c r="E26" s="70">
        <f t="shared" si="3"/>
        <v>0</v>
      </c>
      <c r="F26" s="70">
        <f t="shared" si="3"/>
        <v>0</v>
      </c>
      <c r="G26" s="70">
        <f t="shared" si="3"/>
        <v>0</v>
      </c>
      <c r="H26" s="70">
        <f t="shared" si="3"/>
        <v>0</v>
      </c>
      <c r="I26" s="70">
        <f t="shared" si="3"/>
        <v>0</v>
      </c>
      <c r="J26" s="70">
        <f t="shared" si="3"/>
        <v>0</v>
      </c>
      <c r="K26" s="70">
        <f t="shared" si="3"/>
        <v>0</v>
      </c>
      <c r="L26" s="70">
        <f t="shared" si="3"/>
        <v>0</v>
      </c>
      <c r="M26" s="70">
        <f t="shared" si="3"/>
        <v>0</v>
      </c>
      <c r="N26" s="70">
        <f t="shared" si="3"/>
        <v>0</v>
      </c>
      <c r="O26" s="70">
        <f t="shared" si="3"/>
        <v>0</v>
      </c>
      <c r="P26" s="70">
        <f t="shared" si="3"/>
        <v>0</v>
      </c>
      <c r="Q26" s="172" t="s">
        <v>391</v>
      </c>
      <c r="R26" s="199" t="s">
        <v>392</v>
      </c>
    </row>
    <row r="27" spans="1:19" x14ac:dyDescent="0.2">
      <c r="A27" s="248" t="str">
        <f>"Jan-"&amp;Instructions!$C$9</f>
        <v>Jan-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2">
        <f t="shared" ref="Q27:Q38" si="4">SUM(B27:P27)</f>
        <v>0</v>
      </c>
      <c r="R27" s="72">
        <f>'CB4 Payment JAN'!I51</f>
        <v>0</v>
      </c>
      <c r="S27" s="171">
        <f>Q27-R27</f>
        <v>0</v>
      </c>
    </row>
    <row r="28" spans="1:19" x14ac:dyDescent="0.2">
      <c r="A28" s="248" t="str">
        <f>"Feb-"&amp;Instructions!$C$9</f>
        <v>Feb-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2">
        <f t="shared" si="4"/>
        <v>0</v>
      </c>
      <c r="R28" s="72">
        <f>'CB4 Payment FEB'!I51</f>
        <v>0</v>
      </c>
      <c r="S28" s="171">
        <f>Q28-R28</f>
        <v>0</v>
      </c>
    </row>
    <row r="29" spans="1:19" x14ac:dyDescent="0.2">
      <c r="A29" s="248" t="str">
        <f>"Mar-"&amp;Instructions!$C$9</f>
        <v>Mar-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2">
        <f t="shared" si="4"/>
        <v>0</v>
      </c>
      <c r="R29" s="72">
        <f>'CB4 Payment MAR'!I51</f>
        <v>0</v>
      </c>
      <c r="S29" s="171">
        <f>Q29-R29</f>
        <v>0</v>
      </c>
    </row>
    <row r="30" spans="1:19" x14ac:dyDescent="0.2">
      <c r="A30" s="248" t="str">
        <f>"Apr-"&amp;Instructions!$C$9</f>
        <v>Apr-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2">
        <f t="shared" si="4"/>
        <v>0</v>
      </c>
      <c r="R30" s="72">
        <f>'CB4 Payment APR'!I51</f>
        <v>0</v>
      </c>
      <c r="S30" s="171">
        <f>Q30-R30</f>
        <v>0</v>
      </c>
    </row>
    <row r="31" spans="1:19" x14ac:dyDescent="0.2">
      <c r="A31" s="248" t="str">
        <f>"May-"&amp;Instructions!$C$9</f>
        <v>May-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2">
        <f t="shared" si="4"/>
        <v>0</v>
      </c>
      <c r="R31" s="72">
        <f>'CB4 Payment MAY'!I51</f>
        <v>0</v>
      </c>
      <c r="S31" s="171">
        <f t="shared" ref="S31:S38" si="5">Q31-R31</f>
        <v>0</v>
      </c>
    </row>
    <row r="32" spans="1:19" x14ac:dyDescent="0.2">
      <c r="A32" s="248" t="str">
        <f>"Jun-"&amp;Instructions!$C$9</f>
        <v>Jun-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2">
        <f t="shared" si="4"/>
        <v>0</v>
      </c>
      <c r="R32" s="72">
        <f>'CB4 Payment JUN'!I51</f>
        <v>0</v>
      </c>
      <c r="S32" s="171">
        <f t="shared" si="5"/>
        <v>0</v>
      </c>
    </row>
    <row r="33" spans="1:19" x14ac:dyDescent="0.2">
      <c r="A33" s="248" t="str">
        <f>"Jul-"&amp;Instructions!$C$9</f>
        <v>Jul-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2">
        <f t="shared" si="4"/>
        <v>0</v>
      </c>
      <c r="R33" s="72">
        <f>'CB4 Payment JUL'!I51</f>
        <v>0</v>
      </c>
      <c r="S33" s="171">
        <f t="shared" si="5"/>
        <v>0</v>
      </c>
    </row>
    <row r="34" spans="1:19" x14ac:dyDescent="0.2">
      <c r="A34" s="248" t="str">
        <f>"Aug-"&amp;Instructions!$C$9</f>
        <v>Aug-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2">
        <f t="shared" si="4"/>
        <v>0</v>
      </c>
      <c r="R34" s="72">
        <f>'CB4 Payment AUG'!I51</f>
        <v>0</v>
      </c>
      <c r="S34" s="171">
        <f t="shared" si="5"/>
        <v>0</v>
      </c>
    </row>
    <row r="35" spans="1:19" x14ac:dyDescent="0.2">
      <c r="A35" s="248" t="str">
        <f>"Sep-"&amp;Instructions!$C$9</f>
        <v>Sep-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2">
        <f t="shared" si="4"/>
        <v>0</v>
      </c>
      <c r="R35" s="72">
        <f>'CB4 Payment SEP'!I51</f>
        <v>0</v>
      </c>
      <c r="S35" s="171">
        <f t="shared" si="5"/>
        <v>0</v>
      </c>
    </row>
    <row r="36" spans="1:19" x14ac:dyDescent="0.2">
      <c r="A36" s="248" t="str">
        <f>"Oct-"&amp;Instructions!$C$9</f>
        <v>Oct-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2">
        <f t="shared" si="4"/>
        <v>0</v>
      </c>
      <c r="R36" s="72">
        <f>'CB4 Payment OCT'!I51</f>
        <v>0</v>
      </c>
      <c r="S36" s="171">
        <f t="shared" si="5"/>
        <v>0</v>
      </c>
    </row>
    <row r="37" spans="1:19" x14ac:dyDescent="0.2">
      <c r="A37" s="248" t="str">
        <f>"Nov-"&amp;Instructions!$C$9</f>
        <v>Nov-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2">
        <f t="shared" si="4"/>
        <v>0</v>
      </c>
      <c r="R37" s="72">
        <f>'CB4 Payment NOV'!I51</f>
        <v>0</v>
      </c>
      <c r="S37" s="171">
        <f t="shared" si="5"/>
        <v>0</v>
      </c>
    </row>
    <row r="38" spans="1:19" x14ac:dyDescent="0.2">
      <c r="A38" s="248" t="str">
        <f>"Dec-"&amp;Instructions!$C$9</f>
        <v>Dec-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2">
        <f t="shared" si="4"/>
        <v>0</v>
      </c>
      <c r="R38" s="72">
        <f>'CB4 Payment DEC'!I51</f>
        <v>0</v>
      </c>
      <c r="S38" s="171">
        <f t="shared" si="5"/>
        <v>0</v>
      </c>
    </row>
    <row r="39" spans="1:19" ht="13.5" thickBot="1" x14ac:dyDescent="0.25">
      <c r="A39" s="173" t="s">
        <v>72</v>
      </c>
      <c r="B39" s="74">
        <f t="shared" ref="B39:R39" si="6">SUM(B27:B38)</f>
        <v>0</v>
      </c>
      <c r="C39" s="74">
        <f t="shared" si="6"/>
        <v>0</v>
      </c>
      <c r="D39" s="74">
        <f t="shared" si="6"/>
        <v>0</v>
      </c>
      <c r="E39" s="74">
        <f t="shared" si="6"/>
        <v>0</v>
      </c>
      <c r="F39" s="74">
        <f t="shared" si="6"/>
        <v>0</v>
      </c>
      <c r="G39" s="74">
        <f t="shared" si="6"/>
        <v>0</v>
      </c>
      <c r="H39" s="74">
        <f t="shared" si="6"/>
        <v>0</v>
      </c>
      <c r="I39" s="74">
        <f t="shared" si="6"/>
        <v>0</v>
      </c>
      <c r="J39" s="74">
        <f t="shared" si="6"/>
        <v>0</v>
      </c>
      <c r="K39" s="74">
        <f t="shared" si="6"/>
        <v>0</v>
      </c>
      <c r="L39" s="74">
        <f t="shared" si="6"/>
        <v>0</v>
      </c>
      <c r="M39" s="74">
        <f t="shared" si="6"/>
        <v>0</v>
      </c>
      <c r="N39" s="74">
        <f t="shared" si="6"/>
        <v>0</v>
      </c>
      <c r="O39" s="74">
        <f t="shared" si="6"/>
        <v>0</v>
      </c>
      <c r="P39" s="74">
        <f t="shared" si="6"/>
        <v>0</v>
      </c>
      <c r="Q39" s="74">
        <f t="shared" si="6"/>
        <v>0</v>
      </c>
      <c r="R39" s="74">
        <f t="shared" si="6"/>
        <v>0</v>
      </c>
      <c r="S39" s="198">
        <f>Q39-R39</f>
        <v>0</v>
      </c>
    </row>
    <row r="40" spans="1:19" ht="13.5" thickTop="1" x14ac:dyDescent="0.2">
      <c r="O40" s="175"/>
      <c r="Q40" s="145"/>
    </row>
    <row r="41" spans="1:19" x14ac:dyDescent="0.2">
      <c r="A41" s="173" t="s">
        <v>393</v>
      </c>
      <c r="O41" s="175"/>
      <c r="Q41" s="179"/>
    </row>
    <row r="42" spans="1:19" ht="13.5" thickBot="1" x14ac:dyDescent="0.25">
      <c r="A42" s="173" t="s">
        <v>394</v>
      </c>
      <c r="B42" s="200">
        <f t="shared" ref="B42:R42" si="7">B21-B39</f>
        <v>0</v>
      </c>
      <c r="C42" s="200">
        <f t="shared" si="7"/>
        <v>0</v>
      </c>
      <c r="D42" s="200">
        <f t="shared" si="7"/>
        <v>0</v>
      </c>
      <c r="E42" s="200">
        <f t="shared" si="7"/>
        <v>0</v>
      </c>
      <c r="F42" s="200">
        <f t="shared" si="7"/>
        <v>0</v>
      </c>
      <c r="G42" s="200">
        <f t="shared" si="7"/>
        <v>0</v>
      </c>
      <c r="H42" s="200">
        <f t="shared" si="7"/>
        <v>0</v>
      </c>
      <c r="I42" s="200">
        <f t="shared" si="7"/>
        <v>0</v>
      </c>
      <c r="J42" s="200">
        <f t="shared" si="7"/>
        <v>0</v>
      </c>
      <c r="K42" s="200">
        <f t="shared" si="7"/>
        <v>0</v>
      </c>
      <c r="L42" s="200">
        <f t="shared" si="7"/>
        <v>0</v>
      </c>
      <c r="M42" s="200">
        <f t="shared" si="7"/>
        <v>0</v>
      </c>
      <c r="N42" s="200">
        <f t="shared" si="7"/>
        <v>0</v>
      </c>
      <c r="O42" s="200">
        <f t="shared" si="7"/>
        <v>0</v>
      </c>
      <c r="P42" s="200">
        <f t="shared" si="7"/>
        <v>0</v>
      </c>
      <c r="Q42" s="200">
        <f t="shared" si="7"/>
        <v>0</v>
      </c>
      <c r="R42" s="200">
        <f t="shared" si="7"/>
        <v>0</v>
      </c>
    </row>
    <row r="43" spans="1:19" ht="13.5" thickTop="1" x14ac:dyDescent="0.2">
      <c r="B43" s="153" t="s">
        <v>297</v>
      </c>
      <c r="Q43" s="75" t="s">
        <v>388</v>
      </c>
      <c r="R43" s="75" t="s">
        <v>388</v>
      </c>
    </row>
    <row r="44" spans="1:19" x14ac:dyDescent="0.2">
      <c r="B44" s="153" t="s">
        <v>299</v>
      </c>
      <c r="Q44" s="176" t="s">
        <v>389</v>
      </c>
      <c r="R44" s="73"/>
    </row>
    <row r="45" spans="1:19" x14ac:dyDescent="0.2">
      <c r="B45" s="153" t="s">
        <v>302</v>
      </c>
    </row>
  </sheetData>
  <sheetProtection sheet="1" objects="1" scenarios="1" insertColumns="0" selectLockedCells="1"/>
  <printOptions horizontalCentered="1"/>
  <pageMargins left="0.75" right="0.75" top="1" bottom="1" header="0.5" footer="0.5"/>
  <pageSetup paperSize="9" scale="77" orientation="landscape" horizontalDpi="300" r:id="rId1"/>
  <headerFooter alignWithMargins="0">
    <oddFooter>&amp;C&amp;"Arial,Bold"AR3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BBB42-5828-4395-844A-FBE7EF7C433B}">
  <sheetPr>
    <tabColor theme="6" tint="0.59999389629810485"/>
    <pageSetUpPr fitToPage="1"/>
  </sheetPr>
  <dimension ref="A1:B101"/>
  <sheetViews>
    <sheetView zoomScaleNormal="100" workbookViewId="0">
      <selection activeCell="X26" sqref="X26"/>
    </sheetView>
  </sheetViews>
  <sheetFormatPr defaultColWidth="8.85546875" defaultRowHeight="12.75" x14ac:dyDescent="0.2"/>
  <cols>
    <col min="1" max="1" width="8.85546875" style="25"/>
    <col min="2" max="2" width="91.5703125" style="25" customWidth="1"/>
    <col min="3" max="16384" width="8.85546875" style="25"/>
  </cols>
  <sheetData>
    <row r="1" spans="1:2" x14ac:dyDescent="0.2">
      <c r="A1" s="24" t="s">
        <v>3</v>
      </c>
    </row>
    <row r="2" spans="1:2" x14ac:dyDescent="0.2">
      <c r="A2" s="24"/>
    </row>
    <row r="3" spans="1:2" x14ac:dyDescent="0.2">
      <c r="A3" s="24"/>
      <c r="B3" s="26" t="s">
        <v>81</v>
      </c>
    </row>
    <row r="5" spans="1:2" x14ac:dyDescent="0.2">
      <c r="A5" s="27" t="s">
        <v>4</v>
      </c>
    </row>
    <row r="6" spans="1:2" x14ac:dyDescent="0.2">
      <c r="B6" s="25" t="s">
        <v>82</v>
      </c>
    </row>
    <row r="7" spans="1:2" x14ac:dyDescent="0.2">
      <c r="B7" s="24" t="s">
        <v>83</v>
      </c>
    </row>
    <row r="9" spans="1:2" x14ac:dyDescent="0.2">
      <c r="B9" s="25" t="s">
        <v>84</v>
      </c>
    </row>
    <row r="10" spans="1:2" x14ac:dyDescent="0.2">
      <c r="B10" s="25" t="s">
        <v>85</v>
      </c>
    </row>
    <row r="12" spans="1:2" x14ac:dyDescent="0.2">
      <c r="B12" s="24" t="s">
        <v>86</v>
      </c>
    </row>
    <row r="14" spans="1:2" x14ac:dyDescent="0.2">
      <c r="B14" s="25" t="s">
        <v>87</v>
      </c>
    </row>
    <row r="15" spans="1:2" x14ac:dyDescent="0.2">
      <c r="B15" s="25" t="s">
        <v>88</v>
      </c>
    </row>
    <row r="17" spans="1:2" x14ac:dyDescent="0.2">
      <c r="B17" s="25" t="s">
        <v>89</v>
      </c>
    </row>
    <row r="18" spans="1:2" x14ac:dyDescent="0.2">
      <c r="B18" s="25" t="s">
        <v>90</v>
      </c>
    </row>
    <row r="20" spans="1:2" x14ac:dyDescent="0.2">
      <c r="B20" s="25" t="s">
        <v>91</v>
      </c>
    </row>
    <row r="21" spans="1:2" x14ac:dyDescent="0.2">
      <c r="B21" s="25" t="s">
        <v>92</v>
      </c>
    </row>
    <row r="23" spans="1:2" x14ac:dyDescent="0.2">
      <c r="B23" s="24" t="s">
        <v>93</v>
      </c>
    </row>
    <row r="25" spans="1:2" x14ac:dyDescent="0.2">
      <c r="A25" s="27" t="s">
        <v>94</v>
      </c>
    </row>
    <row r="27" spans="1:2" x14ac:dyDescent="0.2">
      <c r="A27" s="28">
        <v>4</v>
      </c>
      <c r="B27" s="25" t="s">
        <v>95</v>
      </c>
    </row>
    <row r="28" spans="1:2" x14ac:dyDescent="0.2">
      <c r="A28" s="28"/>
    </row>
    <row r="29" spans="1:2" x14ac:dyDescent="0.2">
      <c r="A29" s="28">
        <v>5</v>
      </c>
      <c r="B29" s="25" t="s">
        <v>96</v>
      </c>
    </row>
    <row r="30" spans="1:2" x14ac:dyDescent="0.2">
      <c r="A30" s="28"/>
      <c r="B30" s="25" t="s">
        <v>97</v>
      </c>
    </row>
    <row r="31" spans="1:2" x14ac:dyDescent="0.2">
      <c r="A31" s="28"/>
      <c r="B31" s="25" t="s">
        <v>98</v>
      </c>
    </row>
    <row r="32" spans="1:2" x14ac:dyDescent="0.2">
      <c r="A32" s="28"/>
    </row>
    <row r="33" spans="1:2" x14ac:dyDescent="0.2">
      <c r="A33" s="28">
        <v>6</v>
      </c>
      <c r="B33" s="25" t="s">
        <v>99</v>
      </c>
    </row>
    <row r="34" spans="1:2" x14ac:dyDescent="0.2">
      <c r="A34" s="28"/>
      <c r="B34" s="25" t="s">
        <v>100</v>
      </c>
    </row>
    <row r="35" spans="1:2" x14ac:dyDescent="0.2">
      <c r="A35" s="28"/>
      <c r="B35" s="24" t="s">
        <v>101</v>
      </c>
    </row>
    <row r="36" spans="1:2" x14ac:dyDescent="0.2">
      <c r="A36" s="28"/>
    </row>
    <row r="37" spans="1:2" x14ac:dyDescent="0.2">
      <c r="A37" s="28">
        <v>7</v>
      </c>
      <c r="B37" s="25" t="s">
        <v>102</v>
      </c>
    </row>
    <row r="38" spans="1:2" x14ac:dyDescent="0.2">
      <c r="A38" s="28"/>
      <c r="B38" s="25" t="s">
        <v>103</v>
      </c>
    </row>
    <row r="39" spans="1:2" x14ac:dyDescent="0.2">
      <c r="A39" s="28"/>
    </row>
    <row r="40" spans="1:2" x14ac:dyDescent="0.2">
      <c r="A40" s="28">
        <v>8</v>
      </c>
      <c r="B40" s="25" t="s">
        <v>104</v>
      </c>
    </row>
    <row r="41" spans="1:2" x14ac:dyDescent="0.2">
      <c r="A41" s="28"/>
      <c r="B41" s="25" t="s">
        <v>105</v>
      </c>
    </row>
    <row r="42" spans="1:2" x14ac:dyDescent="0.2">
      <c r="A42" s="28"/>
      <c r="B42" s="25" t="s">
        <v>106</v>
      </c>
    </row>
    <row r="43" spans="1:2" x14ac:dyDescent="0.2">
      <c r="A43" s="28"/>
      <c r="B43" s="29" t="s">
        <v>107</v>
      </c>
    </row>
    <row r="44" spans="1:2" x14ac:dyDescent="0.2">
      <c r="A44" s="28"/>
      <c r="B44" s="24" t="s">
        <v>108</v>
      </c>
    </row>
    <row r="45" spans="1:2" x14ac:dyDescent="0.2">
      <c r="A45" s="28"/>
      <c r="B45" s="24"/>
    </row>
    <row r="46" spans="1:2" x14ac:dyDescent="0.2">
      <c r="A46" s="28">
        <v>9</v>
      </c>
      <c r="B46" s="25" t="s">
        <v>109</v>
      </c>
    </row>
    <row r="47" spans="1:2" x14ac:dyDescent="0.2">
      <c r="A47" s="28"/>
      <c r="B47" s="29" t="s">
        <v>110</v>
      </c>
    </row>
    <row r="48" spans="1:2" x14ac:dyDescent="0.2">
      <c r="A48" s="28"/>
      <c r="B48" s="29" t="s">
        <v>111</v>
      </c>
    </row>
    <row r="49" spans="1:2" x14ac:dyDescent="0.2">
      <c r="A49" s="28"/>
      <c r="B49" s="24"/>
    </row>
    <row r="50" spans="1:2" x14ac:dyDescent="0.2">
      <c r="A50" s="28">
        <v>10</v>
      </c>
      <c r="B50" s="25" t="s">
        <v>112</v>
      </c>
    </row>
    <row r="51" spans="1:2" x14ac:dyDescent="0.2">
      <c r="A51" s="28"/>
      <c r="B51" s="25" t="s">
        <v>113</v>
      </c>
    </row>
    <row r="52" spans="1:2" x14ac:dyDescent="0.2">
      <c r="A52" s="28"/>
      <c r="B52" s="25" t="s">
        <v>114</v>
      </c>
    </row>
    <row r="53" spans="1:2" x14ac:dyDescent="0.2">
      <c r="A53" s="28"/>
      <c r="B53" s="25" t="s">
        <v>115</v>
      </c>
    </row>
    <row r="54" spans="1:2" x14ac:dyDescent="0.2">
      <c r="A54" s="28"/>
      <c r="B54" s="25" t="s">
        <v>116</v>
      </c>
    </row>
    <row r="55" spans="1:2" x14ac:dyDescent="0.2">
      <c r="A55" s="28"/>
      <c r="B55" s="25" t="s">
        <v>117</v>
      </c>
    </row>
    <row r="56" spans="1:2" x14ac:dyDescent="0.2">
      <c r="A56" s="28"/>
      <c r="B56" s="25" t="s">
        <v>118</v>
      </c>
    </row>
    <row r="57" spans="1:2" x14ac:dyDescent="0.2">
      <c r="A57" s="28"/>
      <c r="B57" s="25" t="s">
        <v>119</v>
      </c>
    </row>
    <row r="58" spans="1:2" x14ac:dyDescent="0.2">
      <c r="A58" s="28"/>
      <c r="B58" s="24" t="s">
        <v>120</v>
      </c>
    </row>
    <row r="59" spans="1:2" x14ac:dyDescent="0.2">
      <c r="A59" s="28"/>
    </row>
    <row r="60" spans="1:2" x14ac:dyDescent="0.2">
      <c r="A60" s="30" t="s">
        <v>121</v>
      </c>
      <c r="B60" s="25" t="s">
        <v>122</v>
      </c>
    </row>
    <row r="61" spans="1:2" x14ac:dyDescent="0.2">
      <c r="A61" s="28"/>
      <c r="B61" s="25" t="s">
        <v>123</v>
      </c>
    </row>
    <row r="62" spans="1:2" x14ac:dyDescent="0.2">
      <c r="A62" s="28"/>
    </row>
    <row r="63" spans="1:2" x14ac:dyDescent="0.2">
      <c r="A63" s="28">
        <v>13</v>
      </c>
      <c r="B63" s="25" t="s">
        <v>141</v>
      </c>
    </row>
    <row r="64" spans="1:2" x14ac:dyDescent="0.2">
      <c r="A64" s="28"/>
      <c r="B64" s="25" t="s">
        <v>124</v>
      </c>
    </row>
    <row r="65" spans="1:2" x14ac:dyDescent="0.2">
      <c r="A65" s="28"/>
    </row>
    <row r="66" spans="1:2" x14ac:dyDescent="0.2">
      <c r="A66" s="28" t="s">
        <v>142</v>
      </c>
      <c r="B66" s="25" t="s">
        <v>125</v>
      </c>
    </row>
    <row r="67" spans="1:2" x14ac:dyDescent="0.2">
      <c r="A67" s="28"/>
      <c r="B67" s="25" t="s">
        <v>126</v>
      </c>
    </row>
    <row r="68" spans="1:2" x14ac:dyDescent="0.2">
      <c r="A68" s="28"/>
    </row>
    <row r="69" spans="1:2" x14ac:dyDescent="0.2">
      <c r="A69" s="28">
        <v>18</v>
      </c>
      <c r="B69" s="25" t="s">
        <v>79</v>
      </c>
    </row>
    <row r="70" spans="1:2" x14ac:dyDescent="0.2">
      <c r="A70" s="28"/>
    </row>
    <row r="71" spans="1:2" x14ac:dyDescent="0.2">
      <c r="A71" s="28">
        <v>19</v>
      </c>
      <c r="B71" s="25" t="s">
        <v>127</v>
      </c>
    </row>
    <row r="72" spans="1:2" x14ac:dyDescent="0.2">
      <c r="A72" s="28"/>
    </row>
    <row r="73" spans="1:2" x14ac:dyDescent="0.2">
      <c r="A73" s="28">
        <v>20</v>
      </c>
      <c r="B73" s="25" t="s">
        <v>128</v>
      </c>
    </row>
    <row r="74" spans="1:2" x14ac:dyDescent="0.2">
      <c r="B74" s="25" t="s">
        <v>129</v>
      </c>
    </row>
    <row r="76" spans="1:2" x14ac:dyDescent="0.2">
      <c r="A76" s="27" t="s">
        <v>5</v>
      </c>
    </row>
    <row r="77" spans="1:2" x14ac:dyDescent="0.2">
      <c r="B77" s="25" t="s">
        <v>61</v>
      </c>
    </row>
    <row r="78" spans="1:2" x14ac:dyDescent="0.2">
      <c r="B78" s="25" t="s">
        <v>62</v>
      </c>
    </row>
    <row r="79" spans="1:2" x14ac:dyDescent="0.2">
      <c r="B79" s="25" t="s">
        <v>64</v>
      </c>
    </row>
    <row r="81" spans="2:2" x14ac:dyDescent="0.2">
      <c r="B81" s="25" t="s">
        <v>70</v>
      </c>
    </row>
    <row r="83" spans="2:2" x14ac:dyDescent="0.2">
      <c r="B83" s="25" t="s">
        <v>130</v>
      </c>
    </row>
    <row r="84" spans="2:2" x14ac:dyDescent="0.2">
      <c r="B84" s="25" t="s">
        <v>6</v>
      </c>
    </row>
    <row r="85" spans="2:2" x14ac:dyDescent="0.2">
      <c r="B85" s="25" t="s">
        <v>131</v>
      </c>
    </row>
    <row r="87" spans="2:2" x14ac:dyDescent="0.2">
      <c r="B87" s="25" t="s">
        <v>132</v>
      </c>
    </row>
    <row r="89" spans="2:2" x14ac:dyDescent="0.2">
      <c r="B89" s="25" t="s">
        <v>133</v>
      </c>
    </row>
    <row r="91" spans="2:2" x14ac:dyDescent="0.2">
      <c r="B91" s="25" t="s">
        <v>7</v>
      </c>
    </row>
    <row r="93" spans="2:2" x14ac:dyDescent="0.2">
      <c r="B93" s="25" t="s">
        <v>134</v>
      </c>
    </row>
    <row r="94" spans="2:2" x14ac:dyDescent="0.2">
      <c r="B94" s="25" t="s">
        <v>8</v>
      </c>
    </row>
    <row r="96" spans="2:2" x14ac:dyDescent="0.2">
      <c r="B96" s="25" t="s">
        <v>135</v>
      </c>
    </row>
    <row r="97" spans="2:2" x14ac:dyDescent="0.2">
      <c r="B97" s="25" t="s">
        <v>53</v>
      </c>
    </row>
    <row r="99" spans="2:2" x14ac:dyDescent="0.2">
      <c r="B99" s="25" t="s">
        <v>136</v>
      </c>
    </row>
    <row r="101" spans="2:2" x14ac:dyDescent="0.2">
      <c r="B101" s="25" t="s">
        <v>137</v>
      </c>
    </row>
  </sheetData>
  <sheetProtection sheet="1"/>
  <printOptions horizontalCentered="1"/>
  <pageMargins left="0.75" right="0.75" top="1" bottom="1" header="0.5" footer="0.5"/>
  <pageSetup paperSize="9" scale="87" fitToHeight="0" orientation="portrait" horizont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3A33A-FD6B-4054-B8C9-E390D2F4DC4D}">
  <sheetPr>
    <tabColor theme="6" tint="0.59999389629810485"/>
    <pageSetUpPr fitToPage="1"/>
  </sheetPr>
  <dimension ref="A1:U52"/>
  <sheetViews>
    <sheetView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4.5703125" style="34" customWidth="1"/>
    <col min="2" max="2" width="7.5703125" style="34" customWidth="1"/>
    <col min="3" max="3" width="30.5703125" style="34" customWidth="1"/>
    <col min="4" max="21" width="8.5703125" style="34" customWidth="1"/>
    <col min="22" max="16384" width="8.85546875" style="34"/>
  </cols>
  <sheetData>
    <row r="1" spans="1:21" x14ac:dyDescent="0.2">
      <c r="A1" s="114" t="s">
        <v>54</v>
      </c>
      <c r="C1" s="254">
        <f>'CB1.1 Summ of Recpts and Paymts'!B1</f>
        <v>0</v>
      </c>
    </row>
    <row r="2" spans="1:21" x14ac:dyDescent="0.2">
      <c r="G2" s="245" t="str">
        <f>"Statement of Receipts for the Month of January "&amp;Instructions!$C$9</f>
        <v xml:space="preserve">Statement of Receipts for the Month of January </v>
      </c>
      <c r="L2" s="115"/>
    </row>
    <row r="3" spans="1:21" x14ac:dyDescent="0.2">
      <c r="L3" s="180"/>
    </row>
    <row r="4" spans="1:21" x14ac:dyDescent="0.2">
      <c r="A4" s="181">
        <v>1</v>
      </c>
      <c r="B4" s="181">
        <v>2</v>
      </c>
      <c r="C4" s="181">
        <v>3</v>
      </c>
      <c r="D4" s="90">
        <v>4</v>
      </c>
      <c r="E4" s="90">
        <v>5</v>
      </c>
      <c r="F4" s="90">
        <v>6</v>
      </c>
      <c r="G4" s="90">
        <v>7</v>
      </c>
      <c r="H4" s="90">
        <v>8</v>
      </c>
      <c r="I4" s="90">
        <v>9</v>
      </c>
      <c r="J4" s="90">
        <v>10</v>
      </c>
      <c r="K4" s="90">
        <v>11</v>
      </c>
      <c r="L4" s="90">
        <v>12</v>
      </c>
      <c r="M4" s="90">
        <v>13</v>
      </c>
      <c r="N4" s="90">
        <v>14</v>
      </c>
      <c r="O4" s="90">
        <v>15</v>
      </c>
      <c r="P4" s="90">
        <v>16</v>
      </c>
      <c r="Q4" s="90">
        <v>17</v>
      </c>
      <c r="R4" s="90">
        <v>18</v>
      </c>
      <c r="S4" s="90">
        <v>19</v>
      </c>
      <c r="T4" s="90">
        <v>20</v>
      </c>
      <c r="U4" s="90">
        <v>21</v>
      </c>
    </row>
    <row r="5" spans="1:21" ht="33.75" x14ac:dyDescent="0.2">
      <c r="A5" s="182" t="s">
        <v>39</v>
      </c>
      <c r="B5" s="182" t="s">
        <v>138</v>
      </c>
      <c r="C5" s="182" t="s">
        <v>40</v>
      </c>
      <c r="D5" s="92" t="str">
        <f>'CB1.1 Summ of Recpts and Paymts'!B6</f>
        <v>MISC INCOME</v>
      </c>
      <c r="E5" s="37" t="str">
        <f>'CB1.1 Summ of Recpts and Paymts'!C6</f>
        <v>INTEREST REC'D</v>
      </c>
      <c r="F5" s="37" t="str">
        <f>'CB1.1 Summ of Recpts and Paymts'!D6</f>
        <v>SPECIAL ACTIVITY</v>
      </c>
      <c r="G5" s="37" t="str">
        <f>'CB1.1 Summ of Recpts and Paymts'!E6</f>
        <v>REGIST FEES</v>
      </c>
      <c r="H5" s="37" t="str">
        <f>'CB1.1 Summ of Recpts and Paymts'!F6</f>
        <v>HALL  RENT REG.</v>
      </c>
      <c r="I5" s="37" t="str">
        <f>'CB1.1 Summ of Recpts and Paymts'!G6</f>
        <v>HALL  RENT CASUAL</v>
      </c>
      <c r="J5" s="37" t="str">
        <f>'CB1.1 Summ of Recpts and Paymts'!H6</f>
        <v>FUND RAISING</v>
      </c>
      <c r="K5" s="37" t="str">
        <f>'CB1.1 Summ of Recpts and Paymts'!I6</f>
        <v>SPARE 1</v>
      </c>
      <c r="L5" s="37" t="str">
        <f>'CB1.1 Summ of Recpts and Paymts'!J6</f>
        <v>LOAN RECEIVED</v>
      </c>
      <c r="M5" s="37" t="str">
        <f>'CB1.1 Summ of Recpts and Paymts'!K6</f>
        <v>REDEEMED DEPOSIT</v>
      </c>
      <c r="N5" s="37" t="str">
        <f>'CB1.1 Summ of Recpts and Paymts'!L6</f>
        <v>JOEY FUNDS</v>
      </c>
      <c r="O5" s="37" t="str">
        <f>'CB1.1 Summ of Recpts and Paymts'!M6</f>
        <v>CUB FUNDS</v>
      </c>
      <c r="P5" s="37" t="str">
        <f>'CB1.1 Summ of Recpts and Paymts'!N6</f>
        <v>SCOUT FUNDS</v>
      </c>
      <c r="Q5" s="37" t="str">
        <f>'CB1.1 Summ of Recpts and Paymts'!O6</f>
        <v>VENTURER FUNDS</v>
      </c>
      <c r="R5" s="37" t="str">
        <f>'CB1.1 Summ of Recpts and Paymts'!P6</f>
        <v>SPARE 2</v>
      </c>
      <c r="S5" s="37" t="str">
        <f>'CB1.1 Summ of Recpts and Paymts'!Q6</f>
        <v>SPARE 3</v>
      </c>
      <c r="T5" s="92" t="s">
        <v>72</v>
      </c>
      <c r="U5" s="92" t="s">
        <v>75</v>
      </c>
    </row>
    <row r="6" spans="1:21" x14ac:dyDescent="0.2">
      <c r="A6" s="31"/>
      <c r="B6" s="32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187">
        <f>SUM(D6:S6)</f>
        <v>0</v>
      </c>
      <c r="U6" s="39"/>
    </row>
    <row r="7" spans="1:21" x14ac:dyDescent="0.2">
      <c r="A7" s="31"/>
      <c r="B7" s="32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187">
        <f t="shared" ref="T7:T50" si="0">SUM(D7:S7)</f>
        <v>0</v>
      </c>
      <c r="U7" s="39"/>
    </row>
    <row r="8" spans="1:21" x14ac:dyDescent="0.2">
      <c r="A8" s="31"/>
      <c r="B8" s="32"/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187">
        <f t="shared" si="0"/>
        <v>0</v>
      </c>
      <c r="U8" s="39"/>
    </row>
    <row r="9" spans="1:21" x14ac:dyDescent="0.2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187">
        <f t="shared" si="0"/>
        <v>0</v>
      </c>
      <c r="U9" s="39"/>
    </row>
    <row r="10" spans="1:21" x14ac:dyDescent="0.2">
      <c r="A10" s="31"/>
      <c r="B10" s="32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187">
        <f t="shared" si="0"/>
        <v>0</v>
      </c>
      <c r="U10" s="39"/>
    </row>
    <row r="11" spans="1:21" x14ac:dyDescent="0.2">
      <c r="A11" s="31"/>
      <c r="B11" s="32"/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187">
        <f t="shared" si="0"/>
        <v>0</v>
      </c>
      <c r="U11" s="39"/>
    </row>
    <row r="12" spans="1:21" x14ac:dyDescent="0.2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187">
        <f t="shared" si="0"/>
        <v>0</v>
      </c>
      <c r="U12" s="39"/>
    </row>
    <row r="13" spans="1:21" x14ac:dyDescent="0.2">
      <c r="A13" s="31"/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187">
        <f t="shared" si="0"/>
        <v>0</v>
      </c>
      <c r="U13" s="39"/>
    </row>
    <row r="14" spans="1:21" x14ac:dyDescent="0.2">
      <c r="A14" s="31"/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187">
        <f t="shared" si="0"/>
        <v>0</v>
      </c>
      <c r="U14" s="39"/>
    </row>
    <row r="15" spans="1:21" x14ac:dyDescent="0.2">
      <c r="A15" s="31"/>
      <c r="B15" s="32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187">
        <f t="shared" si="0"/>
        <v>0</v>
      </c>
      <c r="U15" s="39"/>
    </row>
    <row r="16" spans="1:21" x14ac:dyDescent="0.2">
      <c r="A16" s="31"/>
      <c r="B16" s="32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87">
        <f t="shared" si="0"/>
        <v>0</v>
      </c>
      <c r="U16" s="39"/>
    </row>
    <row r="17" spans="1:21" x14ac:dyDescent="0.2">
      <c r="A17" s="31"/>
      <c r="B17" s="32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187">
        <f t="shared" si="0"/>
        <v>0</v>
      </c>
      <c r="U17" s="39"/>
    </row>
    <row r="18" spans="1:21" x14ac:dyDescent="0.2">
      <c r="A18" s="31"/>
      <c r="B18" s="32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187">
        <f t="shared" si="0"/>
        <v>0</v>
      </c>
      <c r="U18" s="39"/>
    </row>
    <row r="19" spans="1:21" x14ac:dyDescent="0.2">
      <c r="A19" s="31"/>
      <c r="B19" s="32"/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187">
        <f t="shared" si="0"/>
        <v>0</v>
      </c>
      <c r="U19" s="39"/>
    </row>
    <row r="20" spans="1:21" x14ac:dyDescent="0.2">
      <c r="A20" s="31"/>
      <c r="B20" s="32"/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187">
        <f t="shared" si="0"/>
        <v>0</v>
      </c>
      <c r="U20" s="39"/>
    </row>
    <row r="21" spans="1:21" x14ac:dyDescent="0.2">
      <c r="A21" s="31"/>
      <c r="B21" s="32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187">
        <f t="shared" si="0"/>
        <v>0</v>
      </c>
      <c r="U21" s="39"/>
    </row>
    <row r="22" spans="1:21" x14ac:dyDescent="0.2">
      <c r="A22" s="31"/>
      <c r="B22" s="32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187">
        <f t="shared" si="0"/>
        <v>0</v>
      </c>
      <c r="U22" s="39"/>
    </row>
    <row r="23" spans="1:21" x14ac:dyDescent="0.2">
      <c r="A23" s="31"/>
      <c r="B23" s="32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187">
        <f t="shared" si="0"/>
        <v>0</v>
      </c>
      <c r="U23" s="39"/>
    </row>
    <row r="24" spans="1:21" x14ac:dyDescent="0.2">
      <c r="A24" s="31"/>
      <c r="B24" s="32"/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187">
        <f t="shared" si="0"/>
        <v>0</v>
      </c>
      <c r="U24" s="39"/>
    </row>
    <row r="25" spans="1:21" x14ac:dyDescent="0.2">
      <c r="A25" s="31"/>
      <c r="B25" s="32"/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187">
        <f t="shared" si="0"/>
        <v>0</v>
      </c>
      <c r="U25" s="39"/>
    </row>
    <row r="26" spans="1:21" x14ac:dyDescent="0.2">
      <c r="A26" s="31"/>
      <c r="B26" s="32"/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187">
        <f t="shared" si="0"/>
        <v>0</v>
      </c>
      <c r="U26" s="39"/>
    </row>
    <row r="27" spans="1:21" x14ac:dyDescent="0.2">
      <c r="A27" s="31"/>
      <c r="B27" s="32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187">
        <f t="shared" si="0"/>
        <v>0</v>
      </c>
      <c r="U27" s="39"/>
    </row>
    <row r="28" spans="1:21" x14ac:dyDescent="0.2">
      <c r="A28" s="31"/>
      <c r="B28" s="32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187">
        <f t="shared" si="0"/>
        <v>0</v>
      </c>
      <c r="U28" s="39"/>
    </row>
    <row r="29" spans="1:21" x14ac:dyDescent="0.2">
      <c r="A29" s="31"/>
      <c r="B29" s="32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187">
        <f t="shared" si="0"/>
        <v>0</v>
      </c>
      <c r="U29" s="39"/>
    </row>
    <row r="30" spans="1:21" x14ac:dyDescent="0.2">
      <c r="A30" s="31"/>
      <c r="B30" s="32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187">
        <f t="shared" si="0"/>
        <v>0</v>
      </c>
      <c r="U30" s="39"/>
    </row>
    <row r="31" spans="1:21" x14ac:dyDescent="0.2">
      <c r="A31" s="31"/>
      <c r="B31" s="32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187">
        <f t="shared" si="0"/>
        <v>0</v>
      </c>
      <c r="U31" s="39"/>
    </row>
    <row r="32" spans="1:21" x14ac:dyDescent="0.2">
      <c r="A32" s="31"/>
      <c r="B32" s="32"/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187">
        <f t="shared" si="0"/>
        <v>0</v>
      </c>
      <c r="U32" s="39"/>
    </row>
    <row r="33" spans="1:21" x14ac:dyDescent="0.2">
      <c r="A33" s="31"/>
      <c r="B33" s="32"/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187">
        <f t="shared" si="0"/>
        <v>0</v>
      </c>
      <c r="U33" s="39"/>
    </row>
    <row r="34" spans="1:21" x14ac:dyDescent="0.2">
      <c r="A34" s="31"/>
      <c r="B34" s="32"/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187">
        <f t="shared" si="0"/>
        <v>0</v>
      </c>
      <c r="U34" s="39"/>
    </row>
    <row r="35" spans="1:21" x14ac:dyDescent="0.2">
      <c r="A35" s="31"/>
      <c r="B35" s="32"/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187">
        <f t="shared" si="0"/>
        <v>0</v>
      </c>
      <c r="U35" s="39"/>
    </row>
    <row r="36" spans="1:21" x14ac:dyDescent="0.2">
      <c r="A36" s="31"/>
      <c r="B36" s="32"/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187">
        <f t="shared" si="0"/>
        <v>0</v>
      </c>
      <c r="U36" s="39"/>
    </row>
    <row r="37" spans="1:21" x14ac:dyDescent="0.2">
      <c r="A37" s="31"/>
      <c r="B37" s="32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187">
        <f t="shared" si="0"/>
        <v>0</v>
      </c>
      <c r="U37" s="39"/>
    </row>
    <row r="38" spans="1:21" x14ac:dyDescent="0.2">
      <c r="A38" s="31"/>
      <c r="B38" s="32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187">
        <f t="shared" si="0"/>
        <v>0</v>
      </c>
      <c r="U38" s="39"/>
    </row>
    <row r="39" spans="1:21" x14ac:dyDescent="0.2">
      <c r="A39" s="31"/>
      <c r="B39" s="32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187">
        <f t="shared" si="0"/>
        <v>0</v>
      </c>
      <c r="U39" s="39"/>
    </row>
    <row r="40" spans="1:21" x14ac:dyDescent="0.2">
      <c r="A40" s="31"/>
      <c r="B40" s="32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187">
        <f t="shared" si="0"/>
        <v>0</v>
      </c>
      <c r="U40" s="39"/>
    </row>
    <row r="41" spans="1:21" x14ac:dyDescent="0.2">
      <c r="A41" s="31"/>
      <c r="B41" s="32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187">
        <f t="shared" si="0"/>
        <v>0</v>
      </c>
      <c r="U41" s="39"/>
    </row>
    <row r="42" spans="1:21" x14ac:dyDescent="0.2">
      <c r="A42" s="31"/>
      <c r="B42" s="32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187">
        <f t="shared" si="0"/>
        <v>0</v>
      </c>
      <c r="U42" s="39"/>
    </row>
    <row r="43" spans="1:21" x14ac:dyDescent="0.2">
      <c r="A43" s="31"/>
      <c r="B43" s="32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187">
        <f t="shared" si="0"/>
        <v>0</v>
      </c>
      <c r="U43" s="39"/>
    </row>
    <row r="44" spans="1:21" x14ac:dyDescent="0.2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187">
        <f t="shared" si="0"/>
        <v>0</v>
      </c>
      <c r="U44" s="39"/>
    </row>
    <row r="45" spans="1:21" x14ac:dyDescent="0.2">
      <c r="A45" s="31"/>
      <c r="B45" s="32"/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187">
        <f t="shared" si="0"/>
        <v>0</v>
      </c>
      <c r="U45" s="39"/>
    </row>
    <row r="46" spans="1:21" x14ac:dyDescent="0.2">
      <c r="A46" s="31"/>
      <c r="B46" s="32"/>
      <c r="C46" s="3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187">
        <f t="shared" si="0"/>
        <v>0</v>
      </c>
      <c r="U46" s="39"/>
    </row>
    <row r="47" spans="1:21" x14ac:dyDescent="0.2">
      <c r="A47" s="31"/>
      <c r="B47" s="32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187">
        <f t="shared" si="0"/>
        <v>0</v>
      </c>
      <c r="U47" s="39"/>
    </row>
    <row r="48" spans="1:21" x14ac:dyDescent="0.2">
      <c r="A48" s="31"/>
      <c r="B48" s="32"/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187">
        <f t="shared" si="0"/>
        <v>0</v>
      </c>
      <c r="U48" s="39"/>
    </row>
    <row r="49" spans="1:21" x14ac:dyDescent="0.2">
      <c r="A49" s="31"/>
      <c r="B49" s="32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187">
        <f t="shared" si="0"/>
        <v>0</v>
      </c>
      <c r="U49" s="39"/>
    </row>
    <row r="50" spans="1:21" x14ac:dyDescent="0.2">
      <c r="A50" s="31"/>
      <c r="B50" s="32"/>
      <c r="C50" s="3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187">
        <f t="shared" si="0"/>
        <v>0</v>
      </c>
      <c r="U50" s="39"/>
    </row>
    <row r="51" spans="1:21" ht="13.5" thickBot="1" x14ac:dyDescent="0.25">
      <c r="A51" s="183" t="s">
        <v>44</v>
      </c>
      <c r="B51" s="184"/>
      <c r="C51" s="184"/>
      <c r="D51" s="189">
        <f>SUM(D6:D50)</f>
        <v>0</v>
      </c>
      <c r="E51" s="189">
        <f t="shared" ref="E51:S51" si="1">SUM(E6:E50)</f>
        <v>0</v>
      </c>
      <c r="F51" s="189">
        <f t="shared" si="1"/>
        <v>0</v>
      </c>
      <c r="G51" s="189">
        <f t="shared" si="1"/>
        <v>0</v>
      </c>
      <c r="H51" s="189">
        <f t="shared" si="1"/>
        <v>0</v>
      </c>
      <c r="I51" s="189">
        <f t="shared" si="1"/>
        <v>0</v>
      </c>
      <c r="J51" s="189">
        <f t="shared" si="1"/>
        <v>0</v>
      </c>
      <c r="K51" s="189">
        <f t="shared" si="1"/>
        <v>0</v>
      </c>
      <c r="L51" s="189">
        <f t="shared" si="1"/>
        <v>0</v>
      </c>
      <c r="M51" s="189">
        <f t="shared" si="1"/>
        <v>0</v>
      </c>
      <c r="N51" s="189">
        <f t="shared" si="1"/>
        <v>0</v>
      </c>
      <c r="O51" s="189">
        <f t="shared" si="1"/>
        <v>0</v>
      </c>
      <c r="P51" s="189">
        <f t="shared" si="1"/>
        <v>0</v>
      </c>
      <c r="Q51" s="189">
        <f t="shared" si="1"/>
        <v>0</v>
      </c>
      <c r="R51" s="189">
        <f t="shared" si="1"/>
        <v>0</v>
      </c>
      <c r="S51" s="189">
        <f t="shared" si="1"/>
        <v>0</v>
      </c>
      <c r="T51" s="188">
        <f>SUM(T6:T50)</f>
        <v>0</v>
      </c>
      <c r="U51" s="186">
        <f>SUM(U6:U50)</f>
        <v>0</v>
      </c>
    </row>
    <row r="52" spans="1:21" ht="13.5" thickTop="1" x14ac:dyDescent="0.2"/>
  </sheetData>
  <sheetProtection sheet="1" objects="1" scenarios="1" insertRows="0" selectLockedCells="1"/>
  <printOptions horizontalCentered="1"/>
  <pageMargins left="0.75" right="0.75" top="1" bottom="1" header="0.5" footer="0.5"/>
  <pageSetup paperSize="9" scale="69" orientation="landscape" horizontalDpi="300" r:id="rId1"/>
  <headerFooter alignWithMargins="0">
    <oddFooter>&amp;C&amp;"Arial,Bold"CB3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E8545-F7FB-4C81-A3A0-CD082DF828A3}">
  <sheetPr>
    <tabColor theme="6" tint="0.59999389629810485"/>
    <pageSetUpPr fitToPage="1"/>
  </sheetPr>
  <dimension ref="A1:U52"/>
  <sheetViews>
    <sheetView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X26" sqref="X26"/>
    </sheetView>
  </sheetViews>
  <sheetFormatPr defaultColWidth="8.85546875" defaultRowHeight="12.75" x14ac:dyDescent="0.2"/>
  <cols>
    <col min="1" max="1" width="4.5703125" style="34" customWidth="1"/>
    <col min="2" max="2" width="7.5703125" style="34" customWidth="1"/>
    <col min="3" max="3" width="30.5703125" style="34" customWidth="1"/>
    <col min="4" max="21" width="8.5703125" style="34" customWidth="1"/>
    <col min="22" max="16384" width="8.85546875" style="34"/>
  </cols>
  <sheetData>
    <row r="1" spans="1:21" x14ac:dyDescent="0.2">
      <c r="A1" s="114" t="s">
        <v>54</v>
      </c>
      <c r="C1" s="254">
        <f>'CB1.1 Summ of Recpts and Paymts'!B1</f>
        <v>0</v>
      </c>
    </row>
    <row r="2" spans="1:21" x14ac:dyDescent="0.2">
      <c r="G2" s="245" t="str">
        <f>"Statement of Receipts for the Month of February "&amp;Instructions!$C$9</f>
        <v xml:space="preserve">Statement of Receipts for the Month of February </v>
      </c>
      <c r="L2" s="115"/>
    </row>
    <row r="4" spans="1:21" x14ac:dyDescent="0.2">
      <c r="A4" s="181">
        <v>1</v>
      </c>
      <c r="B4" s="181">
        <v>2</v>
      </c>
      <c r="C4" s="181">
        <v>3</v>
      </c>
      <c r="D4" s="90">
        <v>4</v>
      </c>
      <c r="E4" s="90">
        <v>5</v>
      </c>
      <c r="F4" s="90">
        <v>6</v>
      </c>
      <c r="G4" s="90">
        <v>7</v>
      </c>
      <c r="H4" s="90">
        <v>8</v>
      </c>
      <c r="I4" s="90">
        <v>9</v>
      </c>
      <c r="J4" s="90">
        <v>10</v>
      </c>
      <c r="K4" s="90">
        <v>11</v>
      </c>
      <c r="L4" s="90">
        <v>12</v>
      </c>
      <c r="M4" s="90">
        <v>13</v>
      </c>
      <c r="N4" s="90">
        <v>14</v>
      </c>
      <c r="O4" s="90">
        <v>15</v>
      </c>
      <c r="P4" s="90">
        <v>16</v>
      </c>
      <c r="Q4" s="90">
        <v>17</v>
      </c>
      <c r="R4" s="90">
        <v>18</v>
      </c>
      <c r="S4" s="90">
        <v>19</v>
      </c>
      <c r="T4" s="90">
        <v>20</v>
      </c>
      <c r="U4" s="90">
        <v>21</v>
      </c>
    </row>
    <row r="5" spans="1:21" ht="33.75" x14ac:dyDescent="0.2">
      <c r="A5" s="182" t="s">
        <v>39</v>
      </c>
      <c r="B5" s="182" t="s">
        <v>138</v>
      </c>
      <c r="C5" s="182" t="s">
        <v>40</v>
      </c>
      <c r="D5" s="37" t="str">
        <f>'CB1.1 Summ of Recpts and Paymts'!B6</f>
        <v>MISC INCOME</v>
      </c>
      <c r="E5" s="37" t="str">
        <f>'CB1.1 Summ of Recpts and Paymts'!C6</f>
        <v>INTEREST REC'D</v>
      </c>
      <c r="F5" s="37" t="str">
        <f>'CB1.1 Summ of Recpts and Paymts'!D6</f>
        <v>SPECIAL ACTIVITY</v>
      </c>
      <c r="G5" s="37" t="str">
        <f>'CB1.1 Summ of Recpts and Paymts'!E6</f>
        <v>REGIST FEES</v>
      </c>
      <c r="H5" s="37" t="str">
        <f>'CB1.1 Summ of Recpts and Paymts'!F6</f>
        <v>HALL  RENT REG.</v>
      </c>
      <c r="I5" s="37" t="str">
        <f>'CB1.1 Summ of Recpts and Paymts'!G6</f>
        <v>HALL  RENT CASUAL</v>
      </c>
      <c r="J5" s="37" t="str">
        <f>'CB1.1 Summ of Recpts and Paymts'!H6</f>
        <v>FUND RAISING</v>
      </c>
      <c r="K5" s="37" t="str">
        <f>'CB1.1 Summ of Recpts and Paymts'!I6</f>
        <v>SPARE 1</v>
      </c>
      <c r="L5" s="37" t="str">
        <f>'CB1.1 Summ of Recpts and Paymts'!J6</f>
        <v>LOAN RECEIVED</v>
      </c>
      <c r="M5" s="37" t="str">
        <f>'CB1.1 Summ of Recpts and Paymts'!K6</f>
        <v>REDEEMED DEPOSIT</v>
      </c>
      <c r="N5" s="37" t="str">
        <f>'CB1.1 Summ of Recpts and Paymts'!L6</f>
        <v>JOEY FUNDS</v>
      </c>
      <c r="O5" s="37" t="str">
        <f>'CB1.1 Summ of Recpts and Paymts'!M6</f>
        <v>CUB FUNDS</v>
      </c>
      <c r="P5" s="37" t="str">
        <f>'CB1.1 Summ of Recpts and Paymts'!N6</f>
        <v>SCOUT FUNDS</v>
      </c>
      <c r="Q5" s="37" t="str">
        <f>'CB1.1 Summ of Recpts and Paymts'!O6</f>
        <v>VENTURER FUNDS</v>
      </c>
      <c r="R5" s="37" t="str">
        <f>'CB1.1 Summ of Recpts and Paymts'!P6</f>
        <v>SPARE 2</v>
      </c>
      <c r="S5" s="37" t="str">
        <f>'CB1.1 Summ of Recpts and Paymts'!Q6</f>
        <v>SPARE 3</v>
      </c>
      <c r="T5" s="92" t="s">
        <v>72</v>
      </c>
      <c r="U5" s="92" t="s">
        <v>75</v>
      </c>
    </row>
    <row r="6" spans="1:21" x14ac:dyDescent="0.2">
      <c r="A6" s="31"/>
      <c r="B6" s="32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187">
        <f>SUM(D6:S6)</f>
        <v>0</v>
      </c>
      <c r="U6" s="39"/>
    </row>
    <row r="7" spans="1:21" x14ac:dyDescent="0.2">
      <c r="A7" s="31"/>
      <c r="B7" s="32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187">
        <f t="shared" ref="T7:T50" si="0">SUM(D7:S7)</f>
        <v>0</v>
      </c>
      <c r="U7" s="39"/>
    </row>
    <row r="8" spans="1:21" x14ac:dyDescent="0.2">
      <c r="A8" s="31"/>
      <c r="B8" s="32"/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187">
        <f t="shared" si="0"/>
        <v>0</v>
      </c>
      <c r="U8" s="39"/>
    </row>
    <row r="9" spans="1:21" x14ac:dyDescent="0.2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187">
        <f t="shared" si="0"/>
        <v>0</v>
      </c>
      <c r="U9" s="39"/>
    </row>
    <row r="10" spans="1:21" x14ac:dyDescent="0.2">
      <c r="A10" s="31"/>
      <c r="B10" s="32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187">
        <f t="shared" si="0"/>
        <v>0</v>
      </c>
      <c r="U10" s="39"/>
    </row>
    <row r="11" spans="1:21" x14ac:dyDescent="0.2">
      <c r="A11" s="31"/>
      <c r="B11" s="32"/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187">
        <f t="shared" si="0"/>
        <v>0</v>
      </c>
      <c r="U11" s="39"/>
    </row>
    <row r="12" spans="1:21" x14ac:dyDescent="0.2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187">
        <f t="shared" si="0"/>
        <v>0</v>
      </c>
      <c r="U12" s="39"/>
    </row>
    <row r="13" spans="1:21" x14ac:dyDescent="0.2">
      <c r="A13" s="31"/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187">
        <f t="shared" si="0"/>
        <v>0</v>
      </c>
      <c r="U13" s="39"/>
    </row>
    <row r="14" spans="1:21" x14ac:dyDescent="0.2">
      <c r="A14" s="31"/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187">
        <f t="shared" si="0"/>
        <v>0</v>
      </c>
      <c r="U14" s="39"/>
    </row>
    <row r="15" spans="1:21" x14ac:dyDescent="0.2">
      <c r="A15" s="31"/>
      <c r="B15" s="32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187">
        <f t="shared" si="0"/>
        <v>0</v>
      </c>
      <c r="U15" s="39"/>
    </row>
    <row r="16" spans="1:21" x14ac:dyDescent="0.2">
      <c r="A16" s="31"/>
      <c r="B16" s="32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87">
        <f t="shared" si="0"/>
        <v>0</v>
      </c>
      <c r="U16" s="39"/>
    </row>
    <row r="17" spans="1:21" x14ac:dyDescent="0.2">
      <c r="A17" s="31"/>
      <c r="B17" s="32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187">
        <f t="shared" si="0"/>
        <v>0</v>
      </c>
      <c r="U17" s="39"/>
    </row>
    <row r="18" spans="1:21" x14ac:dyDescent="0.2">
      <c r="A18" s="31"/>
      <c r="B18" s="32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187">
        <f t="shared" si="0"/>
        <v>0</v>
      </c>
      <c r="U18" s="39"/>
    </row>
    <row r="19" spans="1:21" x14ac:dyDescent="0.2">
      <c r="A19" s="31"/>
      <c r="B19" s="32"/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187">
        <f t="shared" si="0"/>
        <v>0</v>
      </c>
      <c r="U19" s="39"/>
    </row>
    <row r="20" spans="1:21" x14ac:dyDescent="0.2">
      <c r="A20" s="31"/>
      <c r="B20" s="32"/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187">
        <f t="shared" si="0"/>
        <v>0</v>
      </c>
      <c r="U20" s="39"/>
    </row>
    <row r="21" spans="1:21" x14ac:dyDescent="0.2">
      <c r="A21" s="31"/>
      <c r="B21" s="32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187">
        <f t="shared" si="0"/>
        <v>0</v>
      </c>
      <c r="U21" s="39"/>
    </row>
    <row r="22" spans="1:21" x14ac:dyDescent="0.2">
      <c r="A22" s="31"/>
      <c r="B22" s="32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187">
        <f t="shared" si="0"/>
        <v>0</v>
      </c>
      <c r="U22" s="39"/>
    </row>
    <row r="23" spans="1:21" x14ac:dyDescent="0.2">
      <c r="A23" s="31"/>
      <c r="B23" s="32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187">
        <f t="shared" si="0"/>
        <v>0</v>
      </c>
      <c r="U23" s="39"/>
    </row>
    <row r="24" spans="1:21" x14ac:dyDescent="0.2">
      <c r="A24" s="31"/>
      <c r="B24" s="32"/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187">
        <f t="shared" si="0"/>
        <v>0</v>
      </c>
      <c r="U24" s="39"/>
    </row>
    <row r="25" spans="1:21" x14ac:dyDescent="0.2">
      <c r="A25" s="31"/>
      <c r="B25" s="32"/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187">
        <f t="shared" si="0"/>
        <v>0</v>
      </c>
      <c r="U25" s="39"/>
    </row>
    <row r="26" spans="1:21" x14ac:dyDescent="0.2">
      <c r="A26" s="31"/>
      <c r="B26" s="32"/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187">
        <f t="shared" si="0"/>
        <v>0</v>
      </c>
      <c r="U26" s="39"/>
    </row>
    <row r="27" spans="1:21" x14ac:dyDescent="0.2">
      <c r="A27" s="31"/>
      <c r="B27" s="32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187">
        <f t="shared" si="0"/>
        <v>0</v>
      </c>
      <c r="U27" s="39"/>
    </row>
    <row r="28" spans="1:21" x14ac:dyDescent="0.2">
      <c r="A28" s="31"/>
      <c r="B28" s="32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187">
        <f t="shared" si="0"/>
        <v>0</v>
      </c>
      <c r="U28" s="39"/>
    </row>
    <row r="29" spans="1:21" x14ac:dyDescent="0.2">
      <c r="A29" s="31"/>
      <c r="B29" s="32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187">
        <f t="shared" si="0"/>
        <v>0</v>
      </c>
      <c r="U29" s="39"/>
    </row>
    <row r="30" spans="1:21" x14ac:dyDescent="0.2">
      <c r="A30" s="31"/>
      <c r="B30" s="32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187">
        <f t="shared" si="0"/>
        <v>0</v>
      </c>
      <c r="U30" s="39"/>
    </row>
    <row r="31" spans="1:21" x14ac:dyDescent="0.2">
      <c r="A31" s="31"/>
      <c r="B31" s="32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187">
        <f t="shared" si="0"/>
        <v>0</v>
      </c>
      <c r="U31" s="39"/>
    </row>
    <row r="32" spans="1:21" x14ac:dyDescent="0.2">
      <c r="A32" s="31"/>
      <c r="B32" s="32"/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187">
        <f t="shared" si="0"/>
        <v>0</v>
      </c>
      <c r="U32" s="39"/>
    </row>
    <row r="33" spans="1:21" x14ac:dyDescent="0.2">
      <c r="A33" s="31"/>
      <c r="B33" s="32"/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187">
        <f t="shared" si="0"/>
        <v>0</v>
      </c>
      <c r="U33" s="39"/>
    </row>
    <row r="34" spans="1:21" x14ac:dyDescent="0.2">
      <c r="A34" s="31"/>
      <c r="B34" s="32"/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187">
        <f t="shared" si="0"/>
        <v>0</v>
      </c>
      <c r="U34" s="39"/>
    </row>
    <row r="35" spans="1:21" x14ac:dyDescent="0.2">
      <c r="A35" s="31"/>
      <c r="B35" s="32"/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187">
        <f t="shared" si="0"/>
        <v>0</v>
      </c>
      <c r="U35" s="39"/>
    </row>
    <row r="36" spans="1:21" x14ac:dyDescent="0.2">
      <c r="A36" s="31"/>
      <c r="B36" s="32"/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187">
        <f t="shared" si="0"/>
        <v>0</v>
      </c>
      <c r="U36" s="39"/>
    </row>
    <row r="37" spans="1:21" x14ac:dyDescent="0.2">
      <c r="A37" s="31"/>
      <c r="B37" s="32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187">
        <f t="shared" si="0"/>
        <v>0</v>
      </c>
      <c r="U37" s="39"/>
    </row>
    <row r="38" spans="1:21" x14ac:dyDescent="0.2">
      <c r="A38" s="31"/>
      <c r="B38" s="32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187">
        <f t="shared" si="0"/>
        <v>0</v>
      </c>
      <c r="U38" s="39"/>
    </row>
    <row r="39" spans="1:21" x14ac:dyDescent="0.2">
      <c r="A39" s="31"/>
      <c r="B39" s="32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187">
        <f t="shared" si="0"/>
        <v>0</v>
      </c>
      <c r="U39" s="39"/>
    </row>
    <row r="40" spans="1:21" x14ac:dyDescent="0.2">
      <c r="A40" s="31"/>
      <c r="B40" s="32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187">
        <f t="shared" si="0"/>
        <v>0</v>
      </c>
      <c r="U40" s="39"/>
    </row>
    <row r="41" spans="1:21" x14ac:dyDescent="0.2">
      <c r="A41" s="31"/>
      <c r="B41" s="32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187">
        <f t="shared" si="0"/>
        <v>0</v>
      </c>
      <c r="U41" s="39"/>
    </row>
    <row r="42" spans="1:21" x14ac:dyDescent="0.2">
      <c r="A42" s="31"/>
      <c r="B42" s="32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187">
        <f t="shared" si="0"/>
        <v>0</v>
      </c>
      <c r="U42" s="39"/>
    </row>
    <row r="43" spans="1:21" x14ac:dyDescent="0.2">
      <c r="A43" s="31"/>
      <c r="B43" s="32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187">
        <f t="shared" si="0"/>
        <v>0</v>
      </c>
      <c r="U43" s="39"/>
    </row>
    <row r="44" spans="1:21" x14ac:dyDescent="0.2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187">
        <f t="shared" si="0"/>
        <v>0</v>
      </c>
      <c r="U44" s="39"/>
    </row>
    <row r="45" spans="1:21" x14ac:dyDescent="0.2">
      <c r="A45" s="31"/>
      <c r="B45" s="32"/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187">
        <f t="shared" si="0"/>
        <v>0</v>
      </c>
      <c r="U45" s="39"/>
    </row>
    <row r="46" spans="1:21" x14ac:dyDescent="0.2">
      <c r="A46" s="31"/>
      <c r="B46" s="32"/>
      <c r="C46" s="3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187">
        <f t="shared" si="0"/>
        <v>0</v>
      </c>
      <c r="U46" s="39"/>
    </row>
    <row r="47" spans="1:21" x14ac:dyDescent="0.2">
      <c r="A47" s="31"/>
      <c r="B47" s="32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187">
        <f t="shared" si="0"/>
        <v>0</v>
      </c>
      <c r="U47" s="39"/>
    </row>
    <row r="48" spans="1:21" x14ac:dyDescent="0.2">
      <c r="A48" s="31"/>
      <c r="B48" s="32"/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187">
        <f t="shared" si="0"/>
        <v>0</v>
      </c>
      <c r="U48" s="39"/>
    </row>
    <row r="49" spans="1:21" x14ac:dyDescent="0.2">
      <c r="A49" s="31"/>
      <c r="B49" s="32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187">
        <f t="shared" si="0"/>
        <v>0</v>
      </c>
      <c r="U49" s="39"/>
    </row>
    <row r="50" spans="1:21" x14ac:dyDescent="0.2">
      <c r="A50" s="31"/>
      <c r="B50" s="32"/>
      <c r="C50" s="3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187">
        <f t="shared" si="0"/>
        <v>0</v>
      </c>
      <c r="U50" s="39"/>
    </row>
    <row r="51" spans="1:21" ht="13.5" thickBot="1" x14ac:dyDescent="0.25">
      <c r="A51" s="183" t="s">
        <v>44</v>
      </c>
      <c r="B51" s="184"/>
      <c r="C51" s="184"/>
      <c r="D51" s="189">
        <f t="shared" ref="D51:S51" si="1">SUM(D6:D50)</f>
        <v>0</v>
      </c>
      <c r="E51" s="189">
        <f t="shared" si="1"/>
        <v>0</v>
      </c>
      <c r="F51" s="189">
        <f t="shared" si="1"/>
        <v>0</v>
      </c>
      <c r="G51" s="189">
        <f t="shared" si="1"/>
        <v>0</v>
      </c>
      <c r="H51" s="189">
        <f t="shared" si="1"/>
        <v>0</v>
      </c>
      <c r="I51" s="189">
        <f t="shared" si="1"/>
        <v>0</v>
      </c>
      <c r="J51" s="189">
        <f t="shared" si="1"/>
        <v>0</v>
      </c>
      <c r="K51" s="189">
        <f t="shared" si="1"/>
        <v>0</v>
      </c>
      <c r="L51" s="189">
        <f t="shared" si="1"/>
        <v>0</v>
      </c>
      <c r="M51" s="189">
        <f t="shared" si="1"/>
        <v>0</v>
      </c>
      <c r="N51" s="189">
        <f t="shared" si="1"/>
        <v>0</v>
      </c>
      <c r="O51" s="189">
        <f t="shared" si="1"/>
        <v>0</v>
      </c>
      <c r="P51" s="189">
        <f t="shared" si="1"/>
        <v>0</v>
      </c>
      <c r="Q51" s="189">
        <f t="shared" si="1"/>
        <v>0</v>
      </c>
      <c r="R51" s="189">
        <f t="shared" si="1"/>
        <v>0</v>
      </c>
      <c r="S51" s="189">
        <f t="shared" si="1"/>
        <v>0</v>
      </c>
      <c r="T51" s="188">
        <f>SUM(T6:T50)</f>
        <v>0</v>
      </c>
      <c r="U51" s="186">
        <f>SUM(U6:U50)</f>
        <v>0</v>
      </c>
    </row>
    <row r="52" spans="1:21" ht="13.5" thickTop="1" x14ac:dyDescent="0.2"/>
  </sheetData>
  <sheetProtection sheet="1" insertRows="0" selectLockedCells="1"/>
  <printOptions horizontalCentered="1"/>
  <pageMargins left="0.75" right="0.75" top="1" bottom="1" header="0.5" footer="0.5"/>
  <pageSetup paperSize="9" scale="69" orientation="landscape" horizontalDpi="300" verticalDpi="300" r:id="rId1"/>
  <headerFooter alignWithMargins="0">
    <oddFooter>&amp;C&amp;"Arial,Bold"CB3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5A04E-3DA9-43A9-8091-9E11D243EA8A}">
  <sheetPr>
    <tabColor theme="6" tint="0.59999389629810485"/>
    <pageSetUpPr fitToPage="1"/>
  </sheetPr>
  <dimension ref="A1:U52"/>
  <sheetViews>
    <sheetView workbookViewId="0">
      <pane xSplit="3" ySplit="5" topLeftCell="D6" activePane="bottomRight" state="frozen"/>
      <selection activeCell="X26" sqref="X26"/>
      <selection pane="topRight" activeCell="X26" sqref="X26"/>
      <selection pane="bottomLeft" activeCell="X26" sqref="X26"/>
      <selection pane="bottomRight" activeCell="Q22" sqref="Q22"/>
    </sheetView>
  </sheetViews>
  <sheetFormatPr defaultColWidth="8.85546875" defaultRowHeight="12.75" x14ac:dyDescent="0.2"/>
  <cols>
    <col min="1" max="1" width="4.5703125" style="34" customWidth="1"/>
    <col min="2" max="2" width="7.5703125" style="34" customWidth="1"/>
    <col min="3" max="3" width="30.5703125" style="34" customWidth="1"/>
    <col min="4" max="21" width="8.5703125" style="34" customWidth="1"/>
    <col min="22" max="16384" width="8.85546875" style="34"/>
  </cols>
  <sheetData>
    <row r="1" spans="1:21" x14ac:dyDescent="0.2">
      <c r="A1" s="114" t="s">
        <v>54</v>
      </c>
      <c r="C1" s="254">
        <f>'CB1.1 Summ of Recpts and Paymts'!B1</f>
        <v>0</v>
      </c>
    </row>
    <row r="2" spans="1:21" x14ac:dyDescent="0.2">
      <c r="G2" s="245" t="str">
        <f>"Statement of Receipts for the Month of March "&amp;Instructions!$C$9</f>
        <v xml:space="preserve">Statement of Receipts for the Month of March </v>
      </c>
      <c r="L2" s="115"/>
    </row>
    <row r="4" spans="1:21" x14ac:dyDescent="0.2">
      <c r="A4" s="181">
        <v>1</v>
      </c>
      <c r="B4" s="181">
        <v>2</v>
      </c>
      <c r="C4" s="181">
        <v>3</v>
      </c>
      <c r="D4" s="90">
        <v>4</v>
      </c>
      <c r="E4" s="90">
        <v>5</v>
      </c>
      <c r="F4" s="90">
        <v>6</v>
      </c>
      <c r="G4" s="90">
        <v>7</v>
      </c>
      <c r="H4" s="90">
        <v>8</v>
      </c>
      <c r="I4" s="90">
        <v>9</v>
      </c>
      <c r="J4" s="90">
        <v>10</v>
      </c>
      <c r="K4" s="90">
        <v>11</v>
      </c>
      <c r="L4" s="90">
        <v>12</v>
      </c>
      <c r="M4" s="90">
        <v>13</v>
      </c>
      <c r="N4" s="90">
        <v>14</v>
      </c>
      <c r="O4" s="90">
        <v>15</v>
      </c>
      <c r="P4" s="90">
        <v>16</v>
      </c>
      <c r="Q4" s="90">
        <v>17</v>
      </c>
      <c r="R4" s="90">
        <v>18</v>
      </c>
      <c r="S4" s="90">
        <v>19</v>
      </c>
      <c r="T4" s="90">
        <v>20</v>
      </c>
      <c r="U4" s="90">
        <v>21</v>
      </c>
    </row>
    <row r="5" spans="1:21" ht="33.75" x14ac:dyDescent="0.2">
      <c r="A5" s="182" t="s">
        <v>39</v>
      </c>
      <c r="B5" s="182" t="s">
        <v>138</v>
      </c>
      <c r="C5" s="182" t="s">
        <v>40</v>
      </c>
      <c r="D5" s="37" t="str">
        <f>'CB1.1 Summ of Recpts and Paymts'!B6</f>
        <v>MISC INCOME</v>
      </c>
      <c r="E5" s="37" t="str">
        <f>'CB1.1 Summ of Recpts and Paymts'!C6</f>
        <v>INTEREST REC'D</v>
      </c>
      <c r="F5" s="37" t="str">
        <f>'CB1.1 Summ of Recpts and Paymts'!D6</f>
        <v>SPECIAL ACTIVITY</v>
      </c>
      <c r="G5" s="37" t="str">
        <f>'CB1.1 Summ of Recpts and Paymts'!E6</f>
        <v>REGIST FEES</v>
      </c>
      <c r="H5" s="37" t="str">
        <f>'CB1.1 Summ of Recpts and Paymts'!F6</f>
        <v>HALL  RENT REG.</v>
      </c>
      <c r="I5" s="37" t="str">
        <f>'CB1.1 Summ of Recpts and Paymts'!G6</f>
        <v>HALL  RENT CASUAL</v>
      </c>
      <c r="J5" s="37" t="str">
        <f>'CB1.1 Summ of Recpts and Paymts'!H6</f>
        <v>FUND RAISING</v>
      </c>
      <c r="K5" s="37" t="str">
        <f>'CB1.1 Summ of Recpts and Paymts'!I6</f>
        <v>SPARE 1</v>
      </c>
      <c r="L5" s="37" t="str">
        <f>'CB1.1 Summ of Recpts and Paymts'!J6</f>
        <v>LOAN RECEIVED</v>
      </c>
      <c r="M5" s="37" t="str">
        <f>'CB1.1 Summ of Recpts and Paymts'!K6</f>
        <v>REDEEMED DEPOSIT</v>
      </c>
      <c r="N5" s="37" t="str">
        <f>'CB1.1 Summ of Recpts and Paymts'!L6</f>
        <v>JOEY FUNDS</v>
      </c>
      <c r="O5" s="37" t="str">
        <f>'CB1.1 Summ of Recpts and Paymts'!M6</f>
        <v>CUB FUNDS</v>
      </c>
      <c r="P5" s="37" t="str">
        <f>'CB1.1 Summ of Recpts and Paymts'!N6</f>
        <v>SCOUT FUNDS</v>
      </c>
      <c r="Q5" s="37" t="str">
        <f>'CB1.1 Summ of Recpts and Paymts'!O6</f>
        <v>VENTURER FUNDS</v>
      </c>
      <c r="R5" s="37" t="str">
        <f>'CB1.1 Summ of Recpts and Paymts'!P6</f>
        <v>SPARE 2</v>
      </c>
      <c r="S5" s="37" t="str">
        <f>'CB1.1 Summ of Recpts and Paymts'!Q6</f>
        <v>SPARE 3</v>
      </c>
      <c r="T5" s="92" t="s">
        <v>72</v>
      </c>
      <c r="U5" s="92" t="s">
        <v>75</v>
      </c>
    </row>
    <row r="6" spans="1:21" x14ac:dyDescent="0.2">
      <c r="A6" s="31"/>
      <c r="B6" s="32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187">
        <f>SUM(D6:S6)</f>
        <v>0</v>
      </c>
      <c r="U6" s="39"/>
    </row>
    <row r="7" spans="1:21" x14ac:dyDescent="0.2">
      <c r="A7" s="31"/>
      <c r="B7" s="32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187">
        <f t="shared" ref="T7:T50" si="0">SUM(D7:S7)</f>
        <v>0</v>
      </c>
      <c r="U7" s="39"/>
    </row>
    <row r="8" spans="1:21" x14ac:dyDescent="0.2">
      <c r="A8" s="31"/>
      <c r="B8" s="32"/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187">
        <f t="shared" si="0"/>
        <v>0</v>
      </c>
      <c r="U8" s="39"/>
    </row>
    <row r="9" spans="1:21" x14ac:dyDescent="0.2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187">
        <f t="shared" si="0"/>
        <v>0</v>
      </c>
      <c r="U9" s="39"/>
    </row>
    <row r="10" spans="1:21" x14ac:dyDescent="0.2">
      <c r="A10" s="31"/>
      <c r="B10" s="32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187">
        <f t="shared" si="0"/>
        <v>0</v>
      </c>
      <c r="U10" s="39"/>
    </row>
    <row r="11" spans="1:21" x14ac:dyDescent="0.2">
      <c r="A11" s="31"/>
      <c r="B11" s="32"/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187">
        <f t="shared" si="0"/>
        <v>0</v>
      </c>
      <c r="U11" s="39"/>
    </row>
    <row r="12" spans="1:21" x14ac:dyDescent="0.2">
      <c r="A12" s="31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187">
        <f t="shared" si="0"/>
        <v>0</v>
      </c>
      <c r="U12" s="39"/>
    </row>
    <row r="13" spans="1:21" x14ac:dyDescent="0.2">
      <c r="A13" s="31"/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187">
        <f t="shared" si="0"/>
        <v>0</v>
      </c>
      <c r="U13" s="39"/>
    </row>
    <row r="14" spans="1:21" x14ac:dyDescent="0.2">
      <c r="A14" s="31"/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187">
        <f t="shared" si="0"/>
        <v>0</v>
      </c>
      <c r="U14" s="39"/>
    </row>
    <row r="15" spans="1:21" x14ac:dyDescent="0.2">
      <c r="A15" s="31"/>
      <c r="B15" s="32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187">
        <f t="shared" si="0"/>
        <v>0</v>
      </c>
      <c r="U15" s="39"/>
    </row>
    <row r="16" spans="1:21" x14ac:dyDescent="0.2">
      <c r="A16" s="31"/>
      <c r="B16" s="32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87">
        <f t="shared" si="0"/>
        <v>0</v>
      </c>
      <c r="U16" s="39"/>
    </row>
    <row r="17" spans="1:21" x14ac:dyDescent="0.2">
      <c r="A17" s="31"/>
      <c r="B17" s="32"/>
      <c r="C17" s="32"/>
      <c r="E17" s="33"/>
      <c r="F17" s="33"/>
      <c r="H17" s="33"/>
      <c r="I17" s="33"/>
      <c r="J17" s="33"/>
      <c r="K17" s="33"/>
      <c r="L17" s="33"/>
      <c r="M17" s="33"/>
      <c r="N17" s="33"/>
      <c r="O17" s="33"/>
      <c r="Q17" s="33"/>
      <c r="R17" s="33"/>
      <c r="S17" s="33"/>
      <c r="T17" s="187">
        <f t="shared" si="0"/>
        <v>0</v>
      </c>
      <c r="U17" s="39"/>
    </row>
    <row r="18" spans="1:21" x14ac:dyDescent="0.2">
      <c r="A18" s="31"/>
      <c r="B18" s="32"/>
      <c r="C18" s="32"/>
      <c r="D18" s="33"/>
      <c r="E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187">
        <f t="shared" si="0"/>
        <v>0</v>
      </c>
      <c r="U18" s="40"/>
    </row>
    <row r="19" spans="1:21" x14ac:dyDescent="0.2">
      <c r="A19" s="31"/>
      <c r="B19" s="32"/>
      <c r="C19" s="32"/>
      <c r="E19" s="33"/>
      <c r="F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187">
        <f t="shared" si="0"/>
        <v>0</v>
      </c>
      <c r="U19" s="39"/>
    </row>
    <row r="20" spans="1:21" x14ac:dyDescent="0.2">
      <c r="A20" s="31"/>
      <c r="B20" s="32"/>
      <c r="C20" s="32"/>
      <c r="D20" s="33"/>
      <c r="E20" s="33"/>
      <c r="F20" s="33"/>
      <c r="G20" s="33"/>
      <c r="H20" s="33"/>
      <c r="I20" s="33"/>
      <c r="K20" s="33"/>
      <c r="L20" s="33"/>
      <c r="M20" s="33"/>
      <c r="N20" s="33"/>
      <c r="O20" s="33"/>
      <c r="P20" s="33"/>
      <c r="Q20" s="33"/>
      <c r="R20" s="33"/>
      <c r="S20" s="33"/>
      <c r="T20" s="187">
        <f t="shared" si="0"/>
        <v>0</v>
      </c>
      <c r="U20" s="39"/>
    </row>
    <row r="21" spans="1:21" x14ac:dyDescent="0.2">
      <c r="A21" s="31"/>
      <c r="B21" s="32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187">
        <f t="shared" si="0"/>
        <v>0</v>
      </c>
      <c r="U21" s="39"/>
    </row>
    <row r="22" spans="1:21" x14ac:dyDescent="0.2">
      <c r="A22" s="31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187">
        <f t="shared" si="0"/>
        <v>0</v>
      </c>
      <c r="U22" s="39"/>
    </row>
    <row r="23" spans="1:21" x14ac:dyDescent="0.2">
      <c r="A23" s="31"/>
      <c r="B23" s="32"/>
      <c r="C23" s="32"/>
      <c r="D23" s="33"/>
      <c r="E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187">
        <f t="shared" si="0"/>
        <v>0</v>
      </c>
      <c r="U23" s="39"/>
    </row>
    <row r="24" spans="1:21" x14ac:dyDescent="0.2">
      <c r="A24" s="31"/>
      <c r="B24" s="32"/>
      <c r="C24" s="32"/>
      <c r="F24" s="33"/>
      <c r="Q24" s="33"/>
      <c r="R24" s="33"/>
      <c r="S24" s="33"/>
      <c r="T24" s="187">
        <f t="shared" si="0"/>
        <v>0</v>
      </c>
      <c r="U24" s="39"/>
    </row>
    <row r="25" spans="1:21" x14ac:dyDescent="0.2">
      <c r="A25" s="31"/>
      <c r="B25" s="32"/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187">
        <f t="shared" si="0"/>
        <v>0</v>
      </c>
      <c r="U25" s="39"/>
    </row>
    <row r="26" spans="1:21" x14ac:dyDescent="0.2">
      <c r="A26" s="31"/>
      <c r="B26" s="32"/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187">
        <f t="shared" si="0"/>
        <v>0</v>
      </c>
      <c r="U26" s="39"/>
    </row>
    <row r="27" spans="1:21" x14ac:dyDescent="0.2">
      <c r="A27" s="31"/>
      <c r="B27" s="32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187">
        <f t="shared" si="0"/>
        <v>0</v>
      </c>
      <c r="U27" s="39"/>
    </row>
    <row r="28" spans="1:21" x14ac:dyDescent="0.2">
      <c r="A28" s="31"/>
      <c r="B28" s="35"/>
      <c r="C28" s="32"/>
      <c r="D28" s="33"/>
      <c r="E28" s="33"/>
      <c r="G28" s="33"/>
      <c r="H28" s="33"/>
      <c r="I28" s="33"/>
      <c r="K28" s="33"/>
      <c r="L28" s="33"/>
      <c r="M28" s="33"/>
      <c r="N28" s="33"/>
      <c r="O28" s="33"/>
      <c r="P28" s="33"/>
      <c r="Q28" s="33"/>
      <c r="R28" s="33"/>
      <c r="S28" s="33"/>
      <c r="T28" s="187">
        <f t="shared" si="0"/>
        <v>0</v>
      </c>
      <c r="U28" s="39"/>
    </row>
    <row r="29" spans="1:21" x14ac:dyDescent="0.2">
      <c r="A29" s="31"/>
      <c r="B29" s="32"/>
      <c r="C29" s="35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187">
        <f t="shared" si="0"/>
        <v>0</v>
      </c>
      <c r="U29" s="39"/>
    </row>
    <row r="30" spans="1:21" x14ac:dyDescent="0.2">
      <c r="A30" s="31"/>
      <c r="B30" s="32"/>
      <c r="C30" s="35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187">
        <f t="shared" si="0"/>
        <v>0</v>
      </c>
      <c r="U30" s="39"/>
    </row>
    <row r="31" spans="1:21" x14ac:dyDescent="0.2">
      <c r="A31" s="31"/>
      <c r="B31" s="32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187">
        <f t="shared" si="0"/>
        <v>0</v>
      </c>
      <c r="U31" s="39"/>
    </row>
    <row r="32" spans="1:21" x14ac:dyDescent="0.2">
      <c r="A32" s="31"/>
      <c r="B32" s="32"/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187">
        <f t="shared" si="0"/>
        <v>0</v>
      </c>
      <c r="U32" s="39"/>
    </row>
    <row r="33" spans="1:21" x14ac:dyDescent="0.2">
      <c r="A33" s="31"/>
      <c r="B33" s="32"/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187">
        <f t="shared" si="0"/>
        <v>0</v>
      </c>
      <c r="U33" s="39"/>
    </row>
    <row r="34" spans="1:21" x14ac:dyDescent="0.2">
      <c r="A34" s="31"/>
      <c r="B34" s="32"/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187">
        <f t="shared" si="0"/>
        <v>0</v>
      </c>
      <c r="U34" s="39"/>
    </row>
    <row r="35" spans="1:21" x14ac:dyDescent="0.2">
      <c r="A35" s="31"/>
      <c r="B35" s="32"/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187">
        <f t="shared" si="0"/>
        <v>0</v>
      </c>
      <c r="U35" s="39"/>
    </row>
    <row r="36" spans="1:21" x14ac:dyDescent="0.2">
      <c r="A36" s="31"/>
      <c r="B36" s="32"/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187">
        <f t="shared" si="0"/>
        <v>0</v>
      </c>
      <c r="U36" s="39"/>
    </row>
    <row r="37" spans="1:21" x14ac:dyDescent="0.2">
      <c r="A37" s="31"/>
      <c r="B37" s="32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187">
        <f t="shared" si="0"/>
        <v>0</v>
      </c>
      <c r="U37" s="39"/>
    </row>
    <row r="38" spans="1:21" x14ac:dyDescent="0.2">
      <c r="A38" s="31"/>
      <c r="B38" s="32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187">
        <f t="shared" si="0"/>
        <v>0</v>
      </c>
      <c r="U38" s="39"/>
    </row>
    <row r="39" spans="1:21" x14ac:dyDescent="0.2">
      <c r="A39" s="31"/>
      <c r="B39" s="32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187">
        <f t="shared" si="0"/>
        <v>0</v>
      </c>
      <c r="U39" s="39"/>
    </row>
    <row r="40" spans="1:21" x14ac:dyDescent="0.2">
      <c r="A40" s="31"/>
      <c r="B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187">
        <f t="shared" si="0"/>
        <v>0</v>
      </c>
      <c r="U40" s="39"/>
    </row>
    <row r="41" spans="1:21" x14ac:dyDescent="0.2">
      <c r="A41" s="31"/>
      <c r="B41" s="32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187">
        <f t="shared" si="0"/>
        <v>0</v>
      </c>
      <c r="U41" s="39"/>
    </row>
    <row r="42" spans="1:21" x14ac:dyDescent="0.2">
      <c r="A42" s="31"/>
      <c r="B42" s="32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187">
        <f t="shared" si="0"/>
        <v>0</v>
      </c>
      <c r="U42" s="39"/>
    </row>
    <row r="43" spans="1:21" x14ac:dyDescent="0.2">
      <c r="A43" s="31"/>
      <c r="B43" s="32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187">
        <f t="shared" si="0"/>
        <v>0</v>
      </c>
      <c r="U43" s="39"/>
    </row>
    <row r="44" spans="1:21" x14ac:dyDescent="0.2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187">
        <f t="shared" si="0"/>
        <v>0</v>
      </c>
      <c r="U44" s="39"/>
    </row>
    <row r="45" spans="1:21" x14ac:dyDescent="0.2">
      <c r="A45" s="31"/>
      <c r="B45" s="32"/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187">
        <f t="shared" si="0"/>
        <v>0</v>
      </c>
      <c r="U45" s="39"/>
    </row>
    <row r="46" spans="1:21" x14ac:dyDescent="0.2">
      <c r="A46" s="31"/>
      <c r="B46" s="32"/>
      <c r="C46" s="3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187">
        <f t="shared" si="0"/>
        <v>0</v>
      </c>
      <c r="U46" s="39"/>
    </row>
    <row r="47" spans="1:21" x14ac:dyDescent="0.2">
      <c r="A47" s="31"/>
      <c r="B47" s="32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187">
        <f t="shared" si="0"/>
        <v>0</v>
      </c>
      <c r="U47" s="39"/>
    </row>
    <row r="48" spans="1:21" x14ac:dyDescent="0.2">
      <c r="A48" s="31"/>
      <c r="B48" s="32"/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187">
        <f t="shared" si="0"/>
        <v>0</v>
      </c>
      <c r="U48" s="39"/>
    </row>
    <row r="49" spans="1:21" x14ac:dyDescent="0.2">
      <c r="A49" s="31"/>
      <c r="B49" s="32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187">
        <f t="shared" si="0"/>
        <v>0</v>
      </c>
      <c r="U49" s="39"/>
    </row>
    <row r="50" spans="1:21" x14ac:dyDescent="0.2">
      <c r="A50" s="31"/>
      <c r="B50" s="32"/>
      <c r="C50" s="3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187">
        <f t="shared" si="0"/>
        <v>0</v>
      </c>
      <c r="U50" s="39"/>
    </row>
    <row r="51" spans="1:21" ht="13.5" thickBot="1" x14ac:dyDescent="0.25">
      <c r="A51" s="183" t="s">
        <v>44</v>
      </c>
      <c r="B51" s="184"/>
      <c r="C51" s="184"/>
      <c r="D51" s="189">
        <f t="shared" ref="D51:S51" si="1">SUM(D6:D50)</f>
        <v>0</v>
      </c>
      <c r="E51" s="189">
        <f t="shared" si="1"/>
        <v>0</v>
      </c>
      <c r="F51" s="189">
        <f t="shared" si="1"/>
        <v>0</v>
      </c>
      <c r="G51" s="189">
        <f t="shared" si="1"/>
        <v>0</v>
      </c>
      <c r="H51" s="189">
        <f t="shared" si="1"/>
        <v>0</v>
      </c>
      <c r="I51" s="189">
        <f t="shared" si="1"/>
        <v>0</v>
      </c>
      <c r="J51" s="189">
        <f t="shared" si="1"/>
        <v>0</v>
      </c>
      <c r="K51" s="189">
        <f t="shared" si="1"/>
        <v>0</v>
      </c>
      <c r="L51" s="189">
        <f t="shared" si="1"/>
        <v>0</v>
      </c>
      <c r="M51" s="189">
        <f t="shared" si="1"/>
        <v>0</v>
      </c>
      <c r="N51" s="189">
        <f t="shared" si="1"/>
        <v>0</v>
      </c>
      <c r="O51" s="189">
        <f t="shared" si="1"/>
        <v>0</v>
      </c>
      <c r="P51" s="189">
        <f t="shared" si="1"/>
        <v>0</v>
      </c>
      <c r="Q51" s="189">
        <f t="shared" si="1"/>
        <v>0</v>
      </c>
      <c r="R51" s="189">
        <f t="shared" si="1"/>
        <v>0</v>
      </c>
      <c r="S51" s="189">
        <f t="shared" si="1"/>
        <v>0</v>
      </c>
      <c r="T51" s="188">
        <f>SUM(T6:T50)</f>
        <v>0</v>
      </c>
      <c r="U51" s="186">
        <f>SUM(U6:U50)</f>
        <v>0</v>
      </c>
    </row>
    <row r="52" spans="1:21" ht="13.5" thickTop="1" x14ac:dyDescent="0.2"/>
  </sheetData>
  <sheetProtection sheet="1" objects="1" scenarios="1" insertRows="0" selectLockedCells="1"/>
  <printOptions horizontalCentered="1"/>
  <pageMargins left="0.75" right="0.75" top="1" bottom="1" header="0.5" footer="0.5"/>
  <pageSetup paperSize="9" scale="69" orientation="landscape" horizontalDpi="300" verticalDpi="300" r:id="rId1"/>
  <headerFooter alignWithMargins="0">
    <oddFooter>&amp;C&amp;"Arial,Bold"CB3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BDC1142C75B04C8B07532D7ADD53B0" ma:contentTypeVersion="14" ma:contentTypeDescription="Create a new document." ma:contentTypeScope="" ma:versionID="d890dc2dbc01155c03661e2a4cb6db58">
  <xsd:schema xmlns:xsd="http://www.w3.org/2001/XMLSchema" xmlns:xs="http://www.w3.org/2001/XMLSchema" xmlns:p="http://schemas.microsoft.com/office/2006/metadata/properties" xmlns:ns2="762e183b-c79d-4e74-9a2a-5cac6085915b" xmlns:ns3="55df996e-6656-4323-bb9d-b378508a852b" targetNamespace="http://schemas.microsoft.com/office/2006/metadata/properties" ma:root="true" ma:fieldsID="708d9f839456e6ab4d3f846c1b768720" ns2:_="" ns3:_="">
    <xsd:import namespace="762e183b-c79d-4e74-9a2a-5cac6085915b"/>
    <xsd:import namespace="55df996e-6656-4323-bb9d-b378508a85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e183b-c79d-4e74-9a2a-5cac608591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88bc274-4d66-4d1e-87ae-ab0962914d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df996e-6656-4323-bb9d-b378508a85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2e183b-c79d-4e74-9a2a-5cac6085915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2F04AE-234A-4C8B-9460-7BED54557F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4BA1DA-F35E-457F-94BE-709CAD35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2e183b-c79d-4e74-9a2a-5cac6085915b"/>
    <ds:schemaRef ds:uri="55df996e-6656-4323-bb9d-b378508a85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6BD7BA-03FF-4252-8A12-30D760580AF1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40e7bb4b-7677-4c50-b3b3-6bf027f31e71}" enabled="0" method="" siteId="{40e7bb4b-7677-4c50-b3b3-6bf027f31e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8</vt:i4>
      </vt:variant>
    </vt:vector>
  </HeadingPairs>
  <TitlesOfParts>
    <vt:vector size="59" baseType="lpstr">
      <vt:lpstr>Instructions</vt:lpstr>
      <vt:lpstr>Receipt Book Register</vt:lpstr>
      <vt:lpstr>CB1 Notes</vt:lpstr>
      <vt:lpstr>CB1.1 Summ of Recpts and Paymts</vt:lpstr>
      <vt:lpstr>CB1.2 Annual BankRec</vt:lpstr>
      <vt:lpstr>Notes CB3 Receipts</vt:lpstr>
      <vt:lpstr>CB3 RECEIPTS JAN</vt:lpstr>
      <vt:lpstr>CB3 RECEIPTS FEB</vt:lpstr>
      <vt:lpstr>CB3 RECEIPTS MAR</vt:lpstr>
      <vt:lpstr>CB3 RECEIPTS APR</vt:lpstr>
      <vt:lpstr>CB3 RECEIPTS MAY</vt:lpstr>
      <vt:lpstr>CB3 RECEIPTS JUN</vt:lpstr>
      <vt:lpstr>CB3 RECEIPTS JUL</vt:lpstr>
      <vt:lpstr>CB3 RECEIPTS AUG</vt:lpstr>
      <vt:lpstr>CB3 RECEIPTS SEP</vt:lpstr>
      <vt:lpstr>CB3 RECEIPTS OCT</vt:lpstr>
      <vt:lpstr>CB3 RECEIPTS NOV</vt:lpstr>
      <vt:lpstr>CB3 RECEIPTS DEC</vt:lpstr>
      <vt:lpstr>Notes Payments</vt:lpstr>
      <vt:lpstr>CB4 Payment JAN</vt:lpstr>
      <vt:lpstr>CB4 Payment FEB</vt:lpstr>
      <vt:lpstr>CB4 Payment MAR</vt:lpstr>
      <vt:lpstr>CB4 Payment APR</vt:lpstr>
      <vt:lpstr>CB4 Payment MAY</vt:lpstr>
      <vt:lpstr>CB4 Payment JUN</vt:lpstr>
      <vt:lpstr>CB4 Payment JUL</vt:lpstr>
      <vt:lpstr>CB4 Payment AUG</vt:lpstr>
      <vt:lpstr>CB4 Payment SEP</vt:lpstr>
      <vt:lpstr>CB4 Payment OCT</vt:lpstr>
      <vt:lpstr>CB4 Payment NOV</vt:lpstr>
      <vt:lpstr>CB4 Payment DEC</vt:lpstr>
      <vt:lpstr>Notes TR</vt:lpstr>
      <vt:lpstr>JAN TR</vt:lpstr>
      <vt:lpstr>FEB TR</vt:lpstr>
      <vt:lpstr>MAR TR</vt:lpstr>
      <vt:lpstr>APR TR</vt:lpstr>
      <vt:lpstr>MAY TR</vt:lpstr>
      <vt:lpstr>JUN TR</vt:lpstr>
      <vt:lpstr>JUL TR</vt:lpstr>
      <vt:lpstr>AUG TR</vt:lpstr>
      <vt:lpstr>SEP TR</vt:lpstr>
      <vt:lpstr>OCT TR</vt:lpstr>
      <vt:lpstr>NOV TR</vt:lpstr>
      <vt:lpstr>DEC TR</vt:lpstr>
      <vt:lpstr>AR1 Notes</vt:lpstr>
      <vt:lpstr>AR1 Annual I&amp;E Statement</vt:lpstr>
      <vt:lpstr>AR2 Notes</vt:lpstr>
      <vt:lpstr>AR2 Annual Recon</vt:lpstr>
      <vt:lpstr>AR2 Worksheet</vt:lpstr>
      <vt:lpstr>AR3 Notes</vt:lpstr>
      <vt:lpstr>AR3 Fundraising Report</vt:lpstr>
      <vt:lpstr>'AR1 Notes'!Print_Area</vt:lpstr>
      <vt:lpstr>'AR2 Notes'!Print_Area</vt:lpstr>
      <vt:lpstr>'AR3 Notes'!Print_Area</vt:lpstr>
      <vt:lpstr>'CB1 Notes'!Print_Area</vt:lpstr>
      <vt:lpstr>Instructions!Print_Area</vt:lpstr>
      <vt:lpstr>'Notes CB3 Receipts'!Print_Area</vt:lpstr>
      <vt:lpstr>'Notes Payments'!Print_Area</vt:lpstr>
      <vt:lpstr>'Notes TR'!Print_Area</vt:lpstr>
    </vt:vector>
  </TitlesOfParts>
  <Company>Home 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Scouts NSW</dc:creator>
  <cp:lastModifiedBy>James Goodman (Scouts NSW)</cp:lastModifiedBy>
  <cp:lastPrinted>2024-09-08T07:12:07Z</cp:lastPrinted>
  <dcterms:created xsi:type="dcterms:W3CDTF">1999-10-26T07:39:51Z</dcterms:created>
  <dcterms:modified xsi:type="dcterms:W3CDTF">2024-10-08T03:44:11Z</dcterms:modified>
</cp:coreProperties>
</file>